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bcgroup-my.sharepoint.com/personal/mimacal_csob_cz/Documents/Byt/JRC420SVJ/"/>
    </mc:Choice>
  </mc:AlternateContent>
  <xr:revisionPtr revIDLastSave="94" documentId="13_ncr:1_{A5102AE9-8949-4E52-9CC5-C32B87B2FE0B}" xr6:coauthVersionLast="47" xr6:coauthVersionMax="47" xr10:uidLastSave="{B68FE1D5-94C4-4E9E-B323-79F96240F2D3}"/>
  <bookViews>
    <workbookView xWindow="-120" yWindow="-120" windowWidth="29040" windowHeight="15840" xr2:uid="{E9C67284-F214-4CDA-A9BB-E6AF8E336CC1}"/>
  </bookViews>
  <sheets>
    <sheet name="RozpisPoložek_v05" sheetId="7" r:id="rId1"/>
    <sheet name="RozpisPoložek_v04" sheetId="6" r:id="rId2"/>
    <sheet name="RozpisPoložek_v03" sheetId="5" state="hidden" r:id="rId3"/>
    <sheet name="RozpisPoložek_v02" sheetId="4" state="hidden" r:id="rId4"/>
    <sheet name="RozpisPoložek_v01" sheetId="3" state="hidden" r:id="rId5"/>
    <sheet name="PodílySVJ" sheetId="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7" l="1"/>
  <c r="D17" i="7" s="1"/>
  <c r="D26" i="7"/>
  <c r="H22" i="7"/>
  <c r="I22" i="7"/>
  <c r="J22" i="7"/>
  <c r="K22" i="7"/>
  <c r="K23" i="7" s="1"/>
  <c r="L22" i="7"/>
  <c r="G22" i="7"/>
  <c r="D23" i="7"/>
  <c r="L23" i="7"/>
  <c r="J23" i="7"/>
  <c r="I23" i="7"/>
  <c r="H23" i="7"/>
  <c r="G23" i="7"/>
  <c r="L20" i="7"/>
  <c r="L21" i="7" s="1"/>
  <c r="K20" i="7"/>
  <c r="K21" i="7" s="1"/>
  <c r="J20" i="7"/>
  <c r="J21" i="7" s="1"/>
  <c r="I20" i="7"/>
  <c r="I21" i="7" s="1"/>
  <c r="H20" i="7"/>
  <c r="H21" i="7" s="1"/>
  <c r="G20" i="7"/>
  <c r="G21" i="7" s="1"/>
  <c r="D21" i="7"/>
  <c r="D19" i="7"/>
  <c r="L18" i="7"/>
  <c r="L19" i="7" s="1"/>
  <c r="K18" i="7"/>
  <c r="K19" i="7" s="1"/>
  <c r="J18" i="7"/>
  <c r="J19" i="7" s="1"/>
  <c r="I18" i="7"/>
  <c r="I19" i="7" s="1"/>
  <c r="H18" i="7"/>
  <c r="H19" i="7" s="1"/>
  <c r="G18" i="7"/>
  <c r="G19" i="7" s="1"/>
  <c r="D15" i="7"/>
  <c r="L14" i="7"/>
  <c r="L15" i="7" s="1"/>
  <c r="K14" i="7"/>
  <c r="K15" i="7" s="1"/>
  <c r="J14" i="7"/>
  <c r="J15" i="7" s="1"/>
  <c r="I14" i="7"/>
  <c r="I15" i="7" s="1"/>
  <c r="H14" i="7"/>
  <c r="H15" i="7" s="1"/>
  <c r="G14" i="7"/>
  <c r="G15" i="7" s="1"/>
  <c r="D13" i="7"/>
  <c r="L12" i="7"/>
  <c r="L13" i="7" s="1"/>
  <c r="K12" i="7"/>
  <c r="K13" i="7" s="1"/>
  <c r="J12" i="7"/>
  <c r="J13" i="7" s="1"/>
  <c r="I12" i="7"/>
  <c r="H12" i="7"/>
  <c r="H13" i="7" s="1"/>
  <c r="G12" i="7"/>
  <c r="G13" i="7" s="1"/>
  <c r="D11" i="7"/>
  <c r="L10" i="7"/>
  <c r="L11" i="7" s="1"/>
  <c r="K10" i="7"/>
  <c r="K11" i="7" s="1"/>
  <c r="J10" i="7"/>
  <c r="J11" i="7" s="1"/>
  <c r="I10" i="7"/>
  <c r="I11" i="7" s="1"/>
  <c r="H10" i="7"/>
  <c r="H11" i="7" s="1"/>
  <c r="G10" i="7"/>
  <c r="G11" i="7" s="1"/>
  <c r="D9" i="7"/>
  <c r="L8" i="7"/>
  <c r="L9" i="7" s="1"/>
  <c r="K8" i="7"/>
  <c r="K9" i="7" s="1"/>
  <c r="J8" i="7"/>
  <c r="J9" i="7" s="1"/>
  <c r="I8" i="7"/>
  <c r="I9" i="7" s="1"/>
  <c r="H8" i="7"/>
  <c r="H9" i="7" s="1"/>
  <c r="G8" i="7"/>
  <c r="G9" i="7" s="1"/>
  <c r="H7" i="7"/>
  <c r="D7" i="7"/>
  <c r="L6" i="7"/>
  <c r="L7" i="7" s="1"/>
  <c r="K6" i="7"/>
  <c r="J6" i="7"/>
  <c r="J7" i="7" s="1"/>
  <c r="I6" i="7"/>
  <c r="I7" i="7" s="1"/>
  <c r="H6" i="7"/>
  <c r="G6" i="7"/>
  <c r="G7" i="7" s="1"/>
  <c r="D20" i="6"/>
  <c r="D21" i="6"/>
  <c r="J19" i="6"/>
  <c r="I19" i="6"/>
  <c r="D19" i="6"/>
  <c r="L18" i="6"/>
  <c r="L19" i="6"/>
  <c r="K18" i="6"/>
  <c r="K19" i="6"/>
  <c r="J18" i="6"/>
  <c r="I18" i="6"/>
  <c r="H18" i="6"/>
  <c r="H19" i="6"/>
  <c r="G18" i="6"/>
  <c r="G19" i="6"/>
  <c r="D17" i="6"/>
  <c r="I16" i="6"/>
  <c r="I17" i="6"/>
  <c r="D16" i="6"/>
  <c r="L16" i="6"/>
  <c r="L17" i="6"/>
  <c r="D15" i="6"/>
  <c r="L14" i="6"/>
  <c r="L15" i="6"/>
  <c r="K14" i="6"/>
  <c r="K15" i="6"/>
  <c r="J14" i="6"/>
  <c r="J15" i="6"/>
  <c r="I14" i="6"/>
  <c r="I15" i="6"/>
  <c r="H14" i="6"/>
  <c r="H15" i="6"/>
  <c r="G14" i="6"/>
  <c r="G15" i="6"/>
  <c r="I12" i="6"/>
  <c r="I13" i="6"/>
  <c r="H12" i="6"/>
  <c r="H13" i="6"/>
  <c r="D13" i="6"/>
  <c r="L12" i="6"/>
  <c r="L13" i="6"/>
  <c r="K12" i="6"/>
  <c r="K13" i="6"/>
  <c r="J12" i="6"/>
  <c r="J13" i="6"/>
  <c r="G12" i="6"/>
  <c r="G13" i="6"/>
  <c r="K11" i="6"/>
  <c r="J11" i="6"/>
  <c r="I11" i="6"/>
  <c r="G11" i="6"/>
  <c r="D11" i="6"/>
  <c r="L10" i="6"/>
  <c r="L11" i="6"/>
  <c r="K10" i="6"/>
  <c r="J10" i="6"/>
  <c r="I10" i="6"/>
  <c r="H10" i="6"/>
  <c r="H11" i="6"/>
  <c r="G10" i="6"/>
  <c r="K9" i="6"/>
  <c r="J9" i="6"/>
  <c r="G9" i="6"/>
  <c r="D9" i="6"/>
  <c r="L8" i="6"/>
  <c r="L9" i="6"/>
  <c r="K8" i="6"/>
  <c r="J8" i="6"/>
  <c r="I8" i="6"/>
  <c r="I9" i="6"/>
  <c r="H8" i="6"/>
  <c r="H9" i="6"/>
  <c r="G8" i="6"/>
  <c r="L7" i="6"/>
  <c r="K7" i="6"/>
  <c r="I7" i="6"/>
  <c r="H7" i="6"/>
  <c r="G7" i="6"/>
  <c r="D7" i="6"/>
  <c r="L6" i="6"/>
  <c r="K6" i="6"/>
  <c r="J6" i="6"/>
  <c r="I6" i="6"/>
  <c r="H6" i="6"/>
  <c r="G6" i="6"/>
  <c r="D23" i="5"/>
  <c r="D24" i="5"/>
  <c r="D21" i="5"/>
  <c r="L20" i="5"/>
  <c r="L21" i="5"/>
  <c r="D20" i="5"/>
  <c r="K20" i="5"/>
  <c r="L19" i="5"/>
  <c r="K19" i="5"/>
  <c r="I19" i="5"/>
  <c r="H19" i="5"/>
  <c r="G19" i="5"/>
  <c r="D19" i="5"/>
  <c r="L18" i="5"/>
  <c r="K18" i="5"/>
  <c r="J18" i="5"/>
  <c r="J19" i="5"/>
  <c r="I18" i="5"/>
  <c r="H18" i="5"/>
  <c r="G18" i="5"/>
  <c r="L17" i="5"/>
  <c r="K17" i="5"/>
  <c r="J17" i="5"/>
  <c r="I17" i="5"/>
  <c r="H17" i="5"/>
  <c r="D17" i="5"/>
  <c r="L16" i="5"/>
  <c r="K16" i="5"/>
  <c r="J16" i="5"/>
  <c r="I16" i="5"/>
  <c r="H16" i="5"/>
  <c r="G16" i="5"/>
  <c r="G17" i="5"/>
  <c r="D16" i="5"/>
  <c r="L15" i="5"/>
  <c r="K15" i="5"/>
  <c r="J15" i="5"/>
  <c r="I15" i="5"/>
  <c r="H15" i="5"/>
  <c r="G15" i="5"/>
  <c r="D15" i="5"/>
  <c r="L14" i="5"/>
  <c r="K14" i="5"/>
  <c r="J14" i="5"/>
  <c r="I14" i="5"/>
  <c r="H14" i="5"/>
  <c r="G14" i="5"/>
  <c r="K13" i="5"/>
  <c r="G13" i="5"/>
  <c r="D13" i="5"/>
  <c r="L12" i="5"/>
  <c r="L23" i="5"/>
  <c r="L24" i="5"/>
  <c r="K12" i="5"/>
  <c r="J12" i="5"/>
  <c r="J13" i="5"/>
  <c r="I12" i="5"/>
  <c r="I13" i="5"/>
  <c r="H12" i="5"/>
  <c r="H13" i="5"/>
  <c r="G12" i="5"/>
  <c r="L11" i="5"/>
  <c r="K11" i="5"/>
  <c r="J11" i="5"/>
  <c r="I11" i="5"/>
  <c r="H11" i="5"/>
  <c r="D11" i="5"/>
  <c r="L10" i="5"/>
  <c r="K10" i="5"/>
  <c r="J10" i="5"/>
  <c r="I10" i="5"/>
  <c r="H10" i="5"/>
  <c r="G10" i="5"/>
  <c r="G11" i="5"/>
  <c r="K9" i="5"/>
  <c r="J9" i="5"/>
  <c r="I9" i="5"/>
  <c r="H9" i="5"/>
  <c r="G9" i="5"/>
  <c r="D9" i="5"/>
  <c r="L8" i="5"/>
  <c r="L9" i="5"/>
  <c r="K8" i="5"/>
  <c r="J8" i="5"/>
  <c r="I8" i="5"/>
  <c r="H8" i="5"/>
  <c r="G8" i="5"/>
  <c r="L7" i="5"/>
  <c r="K7" i="5"/>
  <c r="J7" i="5"/>
  <c r="H7" i="5"/>
  <c r="G7" i="5"/>
  <c r="D7" i="5"/>
  <c r="L6" i="5"/>
  <c r="K6" i="5"/>
  <c r="J6" i="5"/>
  <c r="I6" i="5"/>
  <c r="I7" i="5"/>
  <c r="H6" i="5"/>
  <c r="G6" i="5"/>
  <c r="H8" i="4"/>
  <c r="L11" i="4"/>
  <c r="K11" i="4"/>
  <c r="J11" i="4"/>
  <c r="I11" i="4"/>
  <c r="H11" i="4"/>
  <c r="G11" i="4"/>
  <c r="D23" i="4"/>
  <c r="D11" i="4"/>
  <c r="D20" i="4"/>
  <c r="H21" i="4"/>
  <c r="D21" i="4"/>
  <c r="L20" i="4"/>
  <c r="L21" i="4"/>
  <c r="K20" i="4"/>
  <c r="K21" i="4"/>
  <c r="J20" i="4"/>
  <c r="J21" i="4"/>
  <c r="I20" i="4"/>
  <c r="I21" i="4"/>
  <c r="H20" i="4"/>
  <c r="G20" i="4"/>
  <c r="G21" i="4"/>
  <c r="D16" i="4"/>
  <c r="L16" i="4"/>
  <c r="L17" i="4"/>
  <c r="G33" i="3"/>
  <c r="H33" i="3"/>
  <c r="I33" i="3"/>
  <c r="J33" i="3"/>
  <c r="K33" i="3"/>
  <c r="K34" i="3"/>
  <c r="M33" i="3"/>
  <c r="N33" i="3"/>
  <c r="O33" i="3"/>
  <c r="P33" i="3"/>
  <c r="Q33" i="3"/>
  <c r="R33" i="3"/>
  <c r="F33" i="3"/>
  <c r="L18" i="4"/>
  <c r="L19" i="4"/>
  <c r="K18" i="4"/>
  <c r="J18" i="4"/>
  <c r="J19" i="4"/>
  <c r="I18" i="4"/>
  <c r="I19" i="4"/>
  <c r="H18" i="4"/>
  <c r="H19" i="4"/>
  <c r="G18" i="4"/>
  <c r="G19" i="4"/>
  <c r="L14" i="4"/>
  <c r="K14" i="4"/>
  <c r="K15" i="4"/>
  <c r="J14" i="4"/>
  <c r="J15" i="4"/>
  <c r="I14" i="4"/>
  <c r="I15" i="4"/>
  <c r="H14" i="4"/>
  <c r="H15" i="4"/>
  <c r="G14" i="4"/>
  <c r="G15" i="4"/>
  <c r="L12" i="4"/>
  <c r="K12" i="4"/>
  <c r="J12" i="4"/>
  <c r="J13" i="4"/>
  <c r="I12" i="4"/>
  <c r="I13" i="4"/>
  <c r="H12" i="4"/>
  <c r="H13" i="4"/>
  <c r="G12" i="4"/>
  <c r="G13" i="4"/>
  <c r="L10" i="4"/>
  <c r="K10" i="4"/>
  <c r="J10" i="4"/>
  <c r="I10" i="4"/>
  <c r="H10" i="4"/>
  <c r="G10" i="4"/>
  <c r="H6" i="4"/>
  <c r="I6" i="4"/>
  <c r="I7" i="4"/>
  <c r="J6" i="4"/>
  <c r="J7" i="4"/>
  <c r="K6" i="4"/>
  <c r="K7" i="4"/>
  <c r="L6" i="4"/>
  <c r="L7" i="4"/>
  <c r="G6" i="4"/>
  <c r="G7" i="4"/>
  <c r="G6" i="1"/>
  <c r="G7" i="1"/>
  <c r="G8" i="1"/>
  <c r="G9" i="1"/>
  <c r="G10" i="1"/>
  <c r="G5" i="1"/>
  <c r="K13" i="4"/>
  <c r="K19" i="4"/>
  <c r="L13" i="4"/>
  <c r="D7" i="4"/>
  <c r="D13" i="4"/>
  <c r="D15" i="4"/>
  <c r="D19" i="4"/>
  <c r="D33" i="3"/>
  <c r="D26" i="3"/>
  <c r="J26" i="3"/>
  <c r="J27" i="3"/>
  <c r="K31" i="3"/>
  <c r="J31" i="3"/>
  <c r="I31" i="3"/>
  <c r="H31" i="3"/>
  <c r="G31" i="3"/>
  <c r="F31" i="3"/>
  <c r="D31" i="3"/>
  <c r="K29" i="3"/>
  <c r="J29" i="3"/>
  <c r="I29" i="3"/>
  <c r="H29" i="3"/>
  <c r="G29" i="3"/>
  <c r="F29" i="3"/>
  <c r="D29" i="3"/>
  <c r="D27" i="3"/>
  <c r="J25" i="3"/>
  <c r="F25" i="3"/>
  <c r="D25" i="3"/>
  <c r="K23" i="3"/>
  <c r="J23" i="3"/>
  <c r="I23" i="3"/>
  <c r="H23" i="3"/>
  <c r="G23" i="3"/>
  <c r="F23" i="3"/>
  <c r="D23" i="3"/>
  <c r="K21" i="3"/>
  <c r="J21" i="3"/>
  <c r="I21" i="3"/>
  <c r="H21" i="3"/>
  <c r="G21" i="3"/>
  <c r="F21" i="3"/>
  <c r="D21" i="3"/>
  <c r="K19" i="3"/>
  <c r="J19" i="3"/>
  <c r="I19" i="3"/>
  <c r="H19" i="3"/>
  <c r="G19" i="3"/>
  <c r="F19" i="3"/>
  <c r="D19" i="3"/>
  <c r="K17" i="3"/>
  <c r="J17" i="3"/>
  <c r="I17" i="3"/>
  <c r="H17" i="3"/>
  <c r="G17" i="3"/>
  <c r="F17" i="3"/>
  <c r="D17" i="3"/>
  <c r="K15" i="3"/>
  <c r="J15" i="3"/>
  <c r="I15" i="3"/>
  <c r="H15" i="3"/>
  <c r="G15" i="3"/>
  <c r="F15" i="3"/>
  <c r="D15" i="3"/>
  <c r="K13" i="3"/>
  <c r="J13" i="3"/>
  <c r="I13" i="3"/>
  <c r="H13" i="3"/>
  <c r="G13" i="3"/>
  <c r="F13" i="3"/>
  <c r="D13" i="3"/>
  <c r="K9" i="3"/>
  <c r="J9" i="3"/>
  <c r="I9" i="3"/>
  <c r="H9" i="3"/>
  <c r="G9" i="3"/>
  <c r="F9" i="3"/>
  <c r="D9" i="3"/>
  <c r="G7" i="3"/>
  <c r="H7" i="3"/>
  <c r="I7" i="3"/>
  <c r="J7" i="3"/>
  <c r="K7" i="3"/>
  <c r="F7" i="3"/>
  <c r="D7" i="3"/>
  <c r="F14" i="3"/>
  <c r="G14" i="3"/>
  <c r="H14" i="3"/>
  <c r="I14" i="3"/>
  <c r="J14" i="3"/>
  <c r="K14" i="3"/>
  <c r="F16" i="3"/>
  <c r="G16" i="3"/>
  <c r="H16" i="3"/>
  <c r="I16" i="3"/>
  <c r="J16" i="3"/>
  <c r="K16" i="3"/>
  <c r="F18" i="3"/>
  <c r="G18" i="3"/>
  <c r="H18" i="3"/>
  <c r="I18" i="3"/>
  <c r="J18" i="3"/>
  <c r="K18" i="3"/>
  <c r="F20" i="3"/>
  <c r="G20" i="3"/>
  <c r="H20" i="3"/>
  <c r="I20" i="3"/>
  <c r="J20" i="3"/>
  <c r="K20" i="3"/>
  <c r="F22" i="3"/>
  <c r="G22" i="3"/>
  <c r="H22" i="3"/>
  <c r="I22" i="3"/>
  <c r="J22" i="3"/>
  <c r="K22" i="3"/>
  <c r="F24" i="3"/>
  <c r="G24" i="3"/>
  <c r="G25" i="3"/>
  <c r="H24" i="3"/>
  <c r="H25" i="3"/>
  <c r="I24" i="3"/>
  <c r="I25" i="3"/>
  <c r="J24" i="3"/>
  <c r="K24" i="3"/>
  <c r="K25" i="3"/>
  <c r="F26" i="3"/>
  <c r="F27" i="3"/>
  <c r="G26" i="3"/>
  <c r="G27" i="3"/>
  <c r="H26" i="3"/>
  <c r="H27" i="3"/>
  <c r="I26" i="3"/>
  <c r="I27" i="3"/>
  <c r="F28" i="3"/>
  <c r="G28" i="3"/>
  <c r="H28" i="3"/>
  <c r="I28" i="3"/>
  <c r="J28" i="3"/>
  <c r="K28" i="3"/>
  <c r="F30" i="3"/>
  <c r="G30" i="3"/>
  <c r="H30" i="3"/>
  <c r="I30" i="3"/>
  <c r="J30" i="3"/>
  <c r="K30" i="3"/>
  <c r="F8" i="3"/>
  <c r="G8" i="3"/>
  <c r="H8" i="3"/>
  <c r="I8" i="3"/>
  <c r="J8" i="3"/>
  <c r="K8" i="3"/>
  <c r="F10" i="3"/>
  <c r="G10" i="3"/>
  <c r="H10" i="3"/>
  <c r="I10" i="3"/>
  <c r="J10" i="3"/>
  <c r="K10" i="3"/>
  <c r="F12" i="3"/>
  <c r="G12" i="3"/>
  <c r="H12" i="3"/>
  <c r="I12" i="3"/>
  <c r="J12" i="3"/>
  <c r="K12" i="3"/>
  <c r="G6" i="3"/>
  <c r="H6" i="3"/>
  <c r="I6" i="3"/>
  <c r="J6" i="3"/>
  <c r="K6" i="3"/>
  <c r="F6" i="3"/>
  <c r="E6" i="1"/>
  <c r="E7" i="1"/>
  <c r="O24" i="3"/>
  <c r="O25" i="3"/>
  <c r="E8" i="1"/>
  <c r="E9" i="1"/>
  <c r="E10" i="1"/>
  <c r="E5" i="1"/>
  <c r="D6" i="1"/>
  <c r="D7" i="1"/>
  <c r="D8" i="1"/>
  <c r="D9" i="1"/>
  <c r="D10" i="1"/>
  <c r="D5" i="1"/>
  <c r="M26" i="3"/>
  <c r="M27" i="3"/>
  <c r="N26" i="3"/>
  <c r="N27" i="3"/>
  <c r="K26" i="3"/>
  <c r="K27" i="3"/>
  <c r="D34" i="3"/>
  <c r="I34" i="3"/>
  <c r="F34" i="3"/>
  <c r="H34" i="3"/>
  <c r="G34" i="3"/>
  <c r="J34" i="3"/>
  <c r="L13" i="5"/>
  <c r="I23" i="6"/>
  <c r="I24" i="6"/>
  <c r="J20" i="6"/>
  <c r="J21" i="6"/>
  <c r="J16" i="6"/>
  <c r="J17" i="6"/>
  <c r="G20" i="6"/>
  <c r="G21" i="6"/>
  <c r="K20" i="6"/>
  <c r="K21" i="6"/>
  <c r="J7" i="6"/>
  <c r="G16" i="6"/>
  <c r="G17" i="6"/>
  <c r="K16" i="6"/>
  <c r="K17" i="6"/>
  <c r="H20" i="6"/>
  <c r="H21" i="6"/>
  <c r="L20" i="6"/>
  <c r="L21" i="6"/>
  <c r="D23" i="6"/>
  <c r="D24" i="6"/>
  <c r="H16" i="6"/>
  <c r="H17" i="6"/>
  <c r="I20" i="6"/>
  <c r="I21" i="6"/>
  <c r="K23" i="5"/>
  <c r="K24" i="5"/>
  <c r="K21" i="5"/>
  <c r="G20" i="5"/>
  <c r="H20" i="5"/>
  <c r="I20" i="5"/>
  <c r="J20" i="5"/>
  <c r="D9" i="4"/>
  <c r="I8" i="4"/>
  <c r="I9" i="4"/>
  <c r="L8" i="4"/>
  <c r="L9" i="4"/>
  <c r="G8" i="4"/>
  <c r="G9" i="4"/>
  <c r="K8" i="4"/>
  <c r="K9" i="4"/>
  <c r="J8" i="4"/>
  <c r="J9" i="4"/>
  <c r="L23" i="4"/>
  <c r="L15" i="4"/>
  <c r="H23" i="4"/>
  <c r="G16" i="4"/>
  <c r="G17" i="4"/>
  <c r="D24" i="4"/>
  <c r="H16" i="4"/>
  <c r="H17" i="4"/>
  <c r="D17" i="4"/>
  <c r="J16" i="4"/>
  <c r="J17" i="4"/>
  <c r="I16" i="4"/>
  <c r="K16" i="4"/>
  <c r="K17" i="4"/>
  <c r="H7" i="4"/>
  <c r="H9" i="4"/>
  <c r="Q6" i="3"/>
  <c r="Q7" i="3"/>
  <c r="Q28" i="3"/>
  <c r="Q29" i="3"/>
  <c r="M12" i="3"/>
  <c r="M13" i="3"/>
  <c r="M30" i="3"/>
  <c r="M31" i="3"/>
  <c r="Q8" i="3"/>
  <c r="Q9" i="3"/>
  <c r="N16" i="3"/>
  <c r="N17" i="3"/>
  <c r="N20" i="3"/>
  <c r="N21" i="3"/>
  <c r="R6" i="3"/>
  <c r="Q10" i="3"/>
  <c r="O8" i="3"/>
  <c r="O9" i="3"/>
  <c r="O28" i="3"/>
  <c r="O29" i="3"/>
  <c r="O26" i="3"/>
  <c r="O27" i="3"/>
  <c r="P22" i="3"/>
  <c r="P23" i="3"/>
  <c r="P18" i="3"/>
  <c r="P19" i="3"/>
  <c r="P14" i="3"/>
  <c r="P15" i="3"/>
  <c r="R12" i="3"/>
  <c r="R13" i="3"/>
  <c r="P10" i="3"/>
  <c r="N8" i="3"/>
  <c r="N9" i="3"/>
  <c r="R30" i="3"/>
  <c r="R31" i="3"/>
  <c r="N28" i="3"/>
  <c r="N29" i="3"/>
  <c r="N24" i="3"/>
  <c r="N25" i="3"/>
  <c r="O22" i="3"/>
  <c r="O23" i="3"/>
  <c r="O18" i="3"/>
  <c r="O19" i="3"/>
  <c r="O14" i="3"/>
  <c r="O15" i="3"/>
  <c r="Q12" i="3"/>
  <c r="Q13" i="3"/>
  <c r="O10" i="3"/>
  <c r="M8" i="3"/>
  <c r="M9" i="3"/>
  <c r="Q30" i="3"/>
  <c r="Q31" i="3"/>
  <c r="M28" i="3"/>
  <c r="M29" i="3"/>
  <c r="R26" i="3"/>
  <c r="R27" i="3"/>
  <c r="R24" i="3"/>
  <c r="R25" i="3"/>
  <c r="N22" i="3"/>
  <c r="N23" i="3"/>
  <c r="R20" i="3"/>
  <c r="R21" i="3"/>
  <c r="N18" i="3"/>
  <c r="N19" i="3"/>
  <c r="R16" i="3"/>
  <c r="R17" i="3"/>
  <c r="N14" i="3"/>
  <c r="N15" i="3"/>
  <c r="M6" i="3"/>
  <c r="P12" i="3"/>
  <c r="P13" i="3"/>
  <c r="N10" i="3"/>
  <c r="P30" i="3"/>
  <c r="P31" i="3"/>
  <c r="M24" i="3"/>
  <c r="M25" i="3"/>
  <c r="M22" i="3"/>
  <c r="M23" i="3"/>
  <c r="Q20" i="3"/>
  <c r="Q21" i="3"/>
  <c r="M18" i="3"/>
  <c r="M19" i="3"/>
  <c r="Q16" i="3"/>
  <c r="Q17" i="3"/>
  <c r="M14" i="3"/>
  <c r="M15" i="3"/>
  <c r="N6" i="3"/>
  <c r="O12" i="3"/>
  <c r="O13" i="3"/>
  <c r="M10" i="3"/>
  <c r="O30" i="3"/>
  <c r="O31" i="3"/>
  <c r="Q26" i="3"/>
  <c r="Q27" i="3"/>
  <c r="Q24" i="3"/>
  <c r="Q25" i="3"/>
  <c r="P20" i="3"/>
  <c r="P21" i="3"/>
  <c r="P16" i="3"/>
  <c r="P17" i="3"/>
  <c r="O6" i="3"/>
  <c r="N12" i="3"/>
  <c r="N13" i="3"/>
  <c r="R8" i="3"/>
  <c r="R9" i="3"/>
  <c r="N30" i="3"/>
  <c r="N31" i="3"/>
  <c r="R28" i="3"/>
  <c r="R29" i="3"/>
  <c r="O20" i="3"/>
  <c r="O21" i="3"/>
  <c r="O16" i="3"/>
  <c r="O17" i="3"/>
  <c r="P6" i="3"/>
  <c r="P26" i="3"/>
  <c r="P27" i="3"/>
  <c r="P24" i="3"/>
  <c r="P25" i="3"/>
  <c r="R22" i="3"/>
  <c r="R23" i="3"/>
  <c r="R18" i="3"/>
  <c r="R19" i="3"/>
  <c r="R14" i="3"/>
  <c r="R15" i="3"/>
  <c r="R10" i="3"/>
  <c r="P8" i="3"/>
  <c r="P9" i="3"/>
  <c r="P28" i="3"/>
  <c r="P29" i="3"/>
  <c r="Q22" i="3"/>
  <c r="Q23" i="3"/>
  <c r="M20" i="3"/>
  <c r="M21" i="3"/>
  <c r="Q18" i="3"/>
  <c r="Q19" i="3"/>
  <c r="M16" i="3"/>
  <c r="M17" i="3"/>
  <c r="Q14" i="3"/>
  <c r="Q15" i="3"/>
  <c r="J23" i="6"/>
  <c r="J24" i="6"/>
  <c r="H23" i="6"/>
  <c r="H24" i="6"/>
  <c r="G23" i="6"/>
  <c r="G24" i="6"/>
  <c r="L23" i="6"/>
  <c r="L24" i="6"/>
  <c r="K23" i="6"/>
  <c r="K24" i="6"/>
  <c r="I23" i="4"/>
  <c r="I24" i="4"/>
  <c r="I23" i="5"/>
  <c r="I24" i="5"/>
  <c r="I21" i="5"/>
  <c r="J23" i="5"/>
  <c r="J24" i="5"/>
  <c r="J21" i="5"/>
  <c r="H23" i="5"/>
  <c r="H24" i="5"/>
  <c r="H21" i="5"/>
  <c r="G23" i="5"/>
  <c r="G24" i="5"/>
  <c r="G21" i="5"/>
  <c r="K23" i="4"/>
  <c r="K24" i="4"/>
  <c r="G23" i="4"/>
  <c r="G24" i="4"/>
  <c r="J23" i="4"/>
  <c r="J24" i="4"/>
  <c r="I17" i="4"/>
  <c r="H24" i="4"/>
  <c r="L24" i="4"/>
  <c r="Q34" i="3"/>
  <c r="P7" i="3"/>
  <c r="P34" i="3"/>
  <c r="M7" i="3"/>
  <c r="M34" i="3"/>
  <c r="N7" i="3"/>
  <c r="N34" i="3"/>
  <c r="R7" i="3"/>
  <c r="R34" i="3"/>
  <c r="O7" i="3"/>
  <c r="O34" i="3"/>
  <c r="I26" i="7" l="1"/>
  <c r="I13" i="7"/>
  <c r="K26" i="7"/>
  <c r="K27" i="7" s="1"/>
  <c r="J26" i="7"/>
  <c r="J27" i="7" s="1"/>
  <c r="H26" i="7"/>
  <c r="L16" i="7"/>
  <c r="L17" i="7" s="1"/>
  <c r="K7" i="7"/>
  <c r="H16" i="7"/>
  <c r="H17" i="7" s="1"/>
  <c r="D27" i="7"/>
  <c r="I16" i="7"/>
  <c r="I17" i="7" s="1"/>
  <c r="J16" i="7"/>
  <c r="J17" i="7" s="1"/>
  <c r="K16" i="7"/>
  <c r="K17" i="7" s="1"/>
  <c r="G16" i="7"/>
  <c r="G17" i="7" l="1"/>
  <c r="G26" i="7"/>
  <c r="G27" i="7" s="1"/>
  <c r="L26" i="7"/>
  <c r="L27" i="7" s="1"/>
  <c r="I27" i="7"/>
  <c r="H2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tc={36732078-3F55-44A5-834D-A4B25CFAA041}</author>
  </authors>
  <commentList>
    <comment ref="F5" authorId="0" shapeId="0" xr:uid="{36732078-3F55-44A5-834D-A4B25CFAA04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 = podle počtu bytů
B = podle podílu na společných částech
C = podle počtu členů domácnosti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tc={239A2FF7-054C-4522-9815-7BBDC0FCD118}</author>
  </authors>
  <commentList>
    <comment ref="F5" authorId="0" shapeId="0" xr:uid="{239A2FF7-054C-4522-9815-7BBDC0FCD11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 = podle počtu bytů
B = podle podílu na společných částech
C = podle počtu členů domácnosti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tc={47C489BF-133F-4C1C-9A5D-D819B499A54E}</author>
  </authors>
  <commentList>
    <comment ref="F5" authorId="0" shapeId="0" xr:uid="{47C489BF-133F-4C1C-9A5D-D819B499A54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 = podle počtu bytů
B = podle podílu na společných částech
C = podle počtu členů domácnosti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tc={1AB5E301-3773-4BDC-A2BE-2B25C2F24EC9}</author>
  </authors>
  <commentList>
    <comment ref="F5" authorId="0" shapeId="0" xr:uid="{1AB5E301-3773-4BDC-A2BE-2B25C2F24EC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 = podle počtu bytů
B = podle podílu na společných částech
C = podle počtu členů domácnosti</t>
      </text>
    </comment>
  </commentList>
</comments>
</file>

<file path=xl/sharedStrings.xml><?xml version="1.0" encoding="utf-8"?>
<sst xmlns="http://schemas.openxmlformats.org/spreadsheetml/2006/main" count="323" uniqueCount="100">
  <si>
    <t>Podíly na společných částech nemovitosti</t>
  </si>
  <si>
    <t>Byt č.</t>
  </si>
  <si>
    <t>Podíl</t>
  </si>
  <si>
    <t>Koeficient</t>
  </si>
  <si>
    <t>SVJ Konstanta</t>
  </si>
  <si>
    <t>ID</t>
  </si>
  <si>
    <t>Popis</t>
  </si>
  <si>
    <t>Podklad</t>
  </si>
  <si>
    <t>SVJ JRC420</t>
  </si>
  <si>
    <t>Pojištění bytového domu</t>
  </si>
  <si>
    <t>Revize ČOV</t>
  </si>
  <si>
    <t>Záloha na vodné</t>
  </si>
  <si>
    <t>Fond oprav</t>
  </si>
  <si>
    <t>Příspěvek členům výboru SVJ</t>
  </si>
  <si>
    <t>Provoz webové domény SVJ</t>
  </si>
  <si>
    <t>Záloha na správu bytového domu</t>
  </si>
  <si>
    <t>Revize technických sítí</t>
  </si>
  <si>
    <t>Revize protipožárního zařízení</t>
  </si>
  <si>
    <t>Revize hromosvodů</t>
  </si>
  <si>
    <t>Revize rozvodů energií</t>
  </si>
  <si>
    <t>Revize pitné vody</t>
  </si>
  <si>
    <t>webnode.cz</t>
  </si>
  <si>
    <t>Celkem</t>
  </si>
  <si>
    <t>Poměrná částka na byt - var. 1 - à 1/6</t>
  </si>
  <si>
    <t>Poměrná částka na byt - var. 2 - podle SVJ konstanty</t>
  </si>
  <si>
    <t>Náklad</t>
  </si>
  <si>
    <t>Období</t>
  </si>
  <si>
    <t>rok</t>
  </si>
  <si>
    <t>měsíc</t>
  </si>
  <si>
    <t>ČSOB Pojišťovna</t>
  </si>
  <si>
    <t>Osvětlení společných protor, energie pro čerpadlo ČOV</t>
  </si>
  <si>
    <t>odhad</t>
  </si>
  <si>
    <t>průměrná cena revize</t>
  </si>
  <si>
    <t>1.000/měs na drobná vydání, zúčtovatelné</t>
  </si>
  <si>
    <t>2 členové výboru dle stanov, 2.000/měs/člen výboru</t>
  </si>
  <si>
    <t>1.000/byt/měs + rezerva</t>
  </si>
  <si>
    <t>Rozpis záloh</t>
  </si>
  <si>
    <t>v0.1</t>
  </si>
  <si>
    <t>v0.2</t>
  </si>
  <si>
    <r>
      <t xml:space="preserve">Rozvržení nákladů na správu nemovitosti </t>
    </r>
    <r>
      <rPr>
        <i/>
        <sz val="11"/>
        <color theme="1"/>
        <rFont val="Calibri"/>
        <family val="2"/>
        <charset val="238"/>
        <scheme val="minor"/>
      </rPr>
      <t>(čl. XV Stanov)</t>
    </r>
  </si>
  <si>
    <t>Náklady na odměňování členů výboru</t>
  </si>
  <si>
    <t>Náklady na vedení účetnictví</t>
  </si>
  <si>
    <t>Náklady na vlastní správní činnost dle čl. IV Stanov</t>
  </si>
  <si>
    <t>Náklady na zřízení, vedení a zrušení bankovních účtů Společenství vlastníků</t>
  </si>
  <si>
    <t>Náklady na rozúčtování a vyúčtování plnění spojených s užíváním jednotek, vč. provedení odečtů hodnot z poměrových měřidel spotřeby vody</t>
  </si>
  <si>
    <t>Náklady na pořízení majetku sloužícího pro vlastní správní činnost</t>
  </si>
  <si>
    <t>Náklady spojené s poskytováním právních služeb týkajících se správy nemovitosti</t>
  </si>
  <si>
    <t>Náklady kanceláře osoby odpovědné za správu nemovitosti</t>
  </si>
  <si>
    <t>a)</t>
  </si>
  <si>
    <t>b)</t>
  </si>
  <si>
    <t>c)</t>
  </si>
  <si>
    <t>d)</t>
  </si>
  <si>
    <t>e)</t>
  </si>
  <si>
    <t>f)</t>
  </si>
  <si>
    <t>g)</t>
  </si>
  <si>
    <t>h)</t>
  </si>
  <si>
    <t>Všechny ostatní náklady na správu nemovitosti</t>
  </si>
  <si>
    <r>
      <t xml:space="preserve">Na každou jednotku </t>
    </r>
    <r>
      <rPr>
        <b/>
        <u/>
        <sz val="11"/>
        <color theme="1"/>
        <rFont val="Calibri"/>
        <family val="2"/>
        <charset val="238"/>
        <scheme val="minor"/>
      </rPr>
      <t>stejně</t>
    </r>
    <r>
      <rPr>
        <b/>
        <sz val="11"/>
        <color theme="1"/>
        <rFont val="Calibri"/>
        <family val="2"/>
        <charset val="238"/>
        <scheme val="minor"/>
      </rPr>
      <t xml:space="preserve"> (tj. 1/6 celku) se rozvrhnou:</t>
    </r>
  </si>
  <si>
    <r>
      <t xml:space="preserve">Náklady, které se rozvrhnou </t>
    </r>
    <r>
      <rPr>
        <b/>
        <u/>
        <sz val="11"/>
        <color theme="1"/>
        <rFont val="Calibri"/>
        <family val="2"/>
        <charset val="238"/>
        <scheme val="minor"/>
      </rPr>
      <t>podle podíl</t>
    </r>
    <r>
      <rPr>
        <b/>
        <sz val="11"/>
        <color theme="1"/>
        <rFont val="Calibri"/>
        <family val="2"/>
        <charset val="238"/>
        <scheme val="minor"/>
      </rPr>
      <t>u na společných částech (viz SVJ Konstanta)</t>
    </r>
  </si>
  <si>
    <r>
      <t xml:space="preserve">Rozvržení příspěvků na úhradu cen služeb </t>
    </r>
    <r>
      <rPr>
        <i/>
        <sz val="11"/>
        <color theme="1"/>
        <rFont val="Calibri"/>
        <family val="2"/>
        <charset val="238"/>
        <scheme val="minor"/>
      </rPr>
      <t>(čl. XVI Stanov)</t>
    </r>
  </si>
  <si>
    <t>Službami jsou zejména:</t>
  </si>
  <si>
    <t>dodávka vody a odvádění odpadních vod</t>
  </si>
  <si>
    <t>osvětletní společných prostor v domě</t>
  </si>
  <si>
    <t>úklid společných prostor v domě</t>
  </si>
  <si>
    <t>odvoz odpadních vod a čištění jímek</t>
  </si>
  <si>
    <t>Náklady se rozúčtují:</t>
  </si>
  <si>
    <t>v poměru naměřených hodnot na podružných vodoměrech</t>
  </si>
  <si>
    <r>
      <t xml:space="preserve">podle počtu osob rozhodných pro vyúčtování </t>
    </r>
    <r>
      <rPr>
        <i/>
        <sz val="11"/>
        <color theme="1"/>
        <rFont val="Calibri"/>
        <family val="2"/>
        <charset val="238"/>
        <scheme val="minor"/>
      </rPr>
      <t>(čl. VI, odst. 2, písm. l) Stanov)</t>
    </r>
  </si>
  <si>
    <t>Počet osob</t>
  </si>
  <si>
    <t>Koef. osob</t>
  </si>
  <si>
    <t>Typ rozúčtování</t>
  </si>
  <si>
    <t>Typ A</t>
  </si>
  <si>
    <t>Typ B</t>
  </si>
  <si>
    <t>A</t>
  </si>
  <si>
    <t>Typ C</t>
  </si>
  <si>
    <t>C</t>
  </si>
  <si>
    <t>B</t>
  </si>
  <si>
    <t>Poměrná částka na byt</t>
  </si>
  <si>
    <t>2 členové výboru dle stanov, 1.500/měs/člen výboru</t>
  </si>
  <si>
    <t>Vedení účetnictví a právní služby</t>
  </si>
  <si>
    <t>Podklad, detaily</t>
  </si>
  <si>
    <t>Elektřina společných prostor</t>
  </si>
  <si>
    <t>revize ČOV, protipožárních zařízení, hromosvodů, rozvodů elektřiny, rozbor vody - odhad 1.000/1 revize/rok</t>
  </si>
  <si>
    <t>1.000/byt/měs + rezerva
do prvního vyúčtování se navrhuje hradit poměr podle počtu bytů (typ rozúčtování A), v dalším období budeme vycházet ze skutečného stavu za předchozí rok</t>
  </si>
  <si>
    <t>doporučuje se založení fondu oprav v rozumné výši tak, abychom během roku vytvořili rezervu na budoucí opravy a investice; v Jiřících se do dvou let plánuje výstavba kanalizačního řadu, kdy si každý dům bude hradit vlastní přípojku (odhad ceny přípojky vč. prací cca 40.000,-), což bude zřejmě první větší investice</t>
  </si>
  <si>
    <t>webnode.cz
cca 200 Kč/měsíc + 500 doména/rok (nutné pro vlastní e-mailovou adresu)</t>
  </si>
  <si>
    <t>Náklad Kč</t>
  </si>
  <si>
    <t>ČSOB Pojišťovna
návrh pojistné smlouvy z 31.7.23, bez pojištění bodu č. 3 (záplava a povodeň)</t>
  </si>
  <si>
    <t>SVJ musí ze zákona vést podvojené účetnictví
odhad paušálu 2.000/měs
zúčtovatelné podle skutečných nákladů</t>
  </si>
  <si>
    <t>osvětlení, čerpadlo ČOV
150 Kč/měsíc, podle aktuálních záloh</t>
  </si>
  <si>
    <t>v0.3</t>
  </si>
  <si>
    <t>300/byt/měs + rezerva
do prvního vyúčtování se navrhuje hradit poměr podle počtu bytů (typ rozúčtování A), v dalším období budeme vycházet ze skutečného stavu za předchozí rok</t>
  </si>
  <si>
    <t>2 členové výboru dle stanov, 1.000/měs/člen výboru</t>
  </si>
  <si>
    <t>nabídka PRODOMIA, vaianta Standard
2.904/měs</t>
  </si>
  <si>
    <t>v rámci služeb správcovské firmy, viz ID 90</t>
  </si>
  <si>
    <t>v0.4 - Vlastní správa domu bez správcovské firmy</t>
  </si>
  <si>
    <t>Poplatek správcovské firmě</t>
  </si>
  <si>
    <t>v0.5 - Správa domu prostřednictvím externí firmy</t>
  </si>
  <si>
    <t>Fond dlouhodobých záloh</t>
  </si>
  <si>
    <t>doporučuje se založení fondu oprav v rozumné výši tak, abychom během roku vytvořili rezervu na budoucí opravy a investice a případná neplánovaná vydání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</si>
</sst>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5" fillId="6" borderId="0" xfId="0" applyFont="1" applyFill="1" applyAlignment="1">
      <alignment horizontal="left" vertical="top"/>
    </xf>
    <xf numFmtId="0" fontId="5" fillId="6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4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0" fontId="3" fillId="6" borderId="0" xfId="0" applyFont="1" applyFill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9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3" fillId="10" borderId="0" xfId="0" applyFont="1" applyFill="1" applyAlignment="1">
      <alignment horizontal="center" vertical="top"/>
    </xf>
    <xf numFmtId="0" fontId="3" fillId="11" borderId="0" xfId="0" applyFont="1" applyFill="1" applyAlignment="1">
      <alignment horizontal="center" vertical="top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indent="3"/>
    </xf>
    <xf numFmtId="3" fontId="4" fillId="0" borderId="0" xfId="0" applyNumberFormat="1" applyFont="1" applyAlignment="1">
      <alignment vertical="top"/>
    </xf>
    <xf numFmtId="0" fontId="4" fillId="12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0" fontId="5" fillId="5" borderId="0" xfId="0" applyFont="1" applyFill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13" borderId="0" xfId="0" applyFont="1" applyFill="1" applyAlignment="1">
      <alignment vertical="top"/>
    </xf>
    <xf numFmtId="3" fontId="6" fillId="13" borderId="0" xfId="0" applyNumberFormat="1" applyFont="1" applyFill="1" applyAlignment="1">
      <alignment vertical="top"/>
    </xf>
    <xf numFmtId="14" fontId="5" fillId="6" borderId="0" xfId="0" applyNumberFormat="1" applyFont="1" applyFill="1" applyAlignment="1">
      <alignment vertical="top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0" fillId="13" borderId="0" xfId="0" applyFont="1" applyFill="1" applyAlignment="1">
      <alignment horizontal="center" vertical="top"/>
    </xf>
    <xf numFmtId="0" fontId="5" fillId="0" borderId="0" xfId="0" applyFont="1" applyAlignment="1">
      <alignment vertical="top" wrapText="1"/>
    </xf>
    <xf numFmtId="0" fontId="6" fillId="0" borderId="0" xfId="0" applyFont="1" applyFill="1" applyAlignment="1">
      <alignment vertical="top"/>
    </xf>
    <xf numFmtId="3" fontId="6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ÁČAL Milan" id="{757FB2CF-BF7C-4F05-86C3-8E0A0E249132}" userId="S::MIMACAL@CSOB.CZ::23e1f5b0-aff7-438d-ad2a-dfd22d51b00b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" dT="2023-08-01T14:41:34.84" personId="{757FB2CF-BF7C-4F05-86C3-8E0A0E249132}" id="{36732078-3F55-44A5-834D-A4B25CFAA041}">
    <text>A = podle počtu bytů
B = podle podílu na společných částech
C = podle počtu členů domácnosti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5" dT="2023-08-01T14:41:34.84" personId="{757FB2CF-BF7C-4F05-86C3-8E0A0E249132}" id="{239A2FF7-054C-4522-9815-7BBDC0FCD118}">
    <text>A = podle počtu bytů
B = podle podílu na společných částech
C = podle počtu členů domácnosti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5" dT="2023-08-01T14:41:34.84" personId="{757FB2CF-BF7C-4F05-86C3-8E0A0E249132}" id="{47C489BF-133F-4C1C-9A5D-D819B499A54E}">
    <text>A = podle počtu bytů
B = podle podílu na společných částech
C = podle počtu členů domácnosti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5" dT="2023-08-01T14:41:34.84" personId="{757FB2CF-BF7C-4F05-86C3-8E0A0E249132}" id="{1AB5E301-3773-4BDC-A2BE-2B25C2F24EC9}">
    <text>A = podle počtu bytů
B = podle podílu na společných částech
C = podle počtu členů domácnosti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D79D-0F8D-4693-9C0C-C3BE03AAE5B3}">
  <sheetPr>
    <tabColor theme="9"/>
  </sheetPr>
  <dimension ref="A1:L46"/>
  <sheetViews>
    <sheetView tabSelected="1" workbookViewId="0">
      <selection activeCell="D30" sqref="D30"/>
    </sheetView>
  </sheetViews>
  <sheetFormatPr defaultColWidth="9.140625" defaultRowHeight="12.75" x14ac:dyDescent="0.25"/>
  <cols>
    <col min="1" max="1" width="12.42578125" style="10" customWidth="1"/>
    <col min="2" max="2" width="49" style="7" customWidth="1"/>
    <col min="3" max="3" width="18.28515625" style="7" customWidth="1"/>
    <col min="4" max="4" width="17.140625" style="7" customWidth="1"/>
    <col min="5" max="5" width="46.42578125" style="7" customWidth="1"/>
    <col min="6" max="6" width="15.28515625" style="7" customWidth="1"/>
    <col min="7" max="7" width="19.42578125" style="7" customWidth="1"/>
    <col min="8" max="12" width="13.140625" style="7" customWidth="1"/>
    <col min="13" max="16384" width="9.140625" style="7"/>
  </cols>
  <sheetData>
    <row r="1" spans="1:12" x14ac:dyDescent="0.25">
      <c r="A1" s="5" t="s">
        <v>8</v>
      </c>
      <c r="B1" s="6"/>
      <c r="C1" s="6"/>
    </row>
    <row r="2" spans="1:12" x14ac:dyDescent="0.25">
      <c r="A2" s="8" t="s">
        <v>36</v>
      </c>
      <c r="B2" s="9" t="s">
        <v>97</v>
      </c>
      <c r="C2" s="31">
        <v>45154</v>
      </c>
    </row>
    <row r="4" spans="1:12" x14ac:dyDescent="0.25">
      <c r="A4" s="25"/>
      <c r="B4" s="24"/>
      <c r="C4" s="24"/>
      <c r="D4" s="24"/>
      <c r="E4" s="24"/>
      <c r="F4" s="24"/>
      <c r="G4" s="12" t="s">
        <v>77</v>
      </c>
      <c r="H4" s="11"/>
      <c r="I4" s="11"/>
      <c r="J4" s="11"/>
      <c r="K4" s="11"/>
      <c r="L4" s="11"/>
    </row>
    <row r="5" spans="1:12" x14ac:dyDescent="0.25">
      <c r="A5" s="13" t="s">
        <v>5</v>
      </c>
      <c r="B5" s="13" t="s">
        <v>6</v>
      </c>
      <c r="C5" s="13" t="s">
        <v>26</v>
      </c>
      <c r="D5" s="13" t="s">
        <v>86</v>
      </c>
      <c r="E5" s="13" t="s">
        <v>80</v>
      </c>
      <c r="F5" s="13" t="s">
        <v>70</v>
      </c>
      <c r="G5" s="14">
        <v>1</v>
      </c>
      <c r="H5" s="15">
        <v>2</v>
      </c>
      <c r="I5" s="16">
        <v>3</v>
      </c>
      <c r="J5" s="19">
        <v>4</v>
      </c>
      <c r="K5" s="18">
        <v>5</v>
      </c>
      <c r="L5" s="17">
        <v>6</v>
      </c>
    </row>
    <row r="6" spans="1:12" ht="38.25" x14ac:dyDescent="0.25">
      <c r="A6" s="10">
        <v>10</v>
      </c>
      <c r="B6" s="7" t="s">
        <v>9</v>
      </c>
      <c r="C6" s="7" t="s">
        <v>27</v>
      </c>
      <c r="D6" s="22">
        <v>8500</v>
      </c>
      <c r="E6" s="36" t="s">
        <v>87</v>
      </c>
      <c r="F6" s="10" t="s">
        <v>76</v>
      </c>
      <c r="G6" s="22">
        <f>IF($F6="A",$D6/6,IF($F6="B",$D6*INDEX(PodílySVJ!$B$4:$G$10,MATCH(RozpisPoložek_v05!G$5,PodílySVJ!$B$4:$B$10,0),4),IF($F6="C",$D6*INDEX(PodílySVJ!$B$4:$G$10,MATCH(RozpisPoložek_v05!G$5,PodílySVJ!$B$4:$B$10,0),6),"")))</f>
        <v>1420.35</v>
      </c>
      <c r="H6" s="22">
        <f>IF($F6="A",$D6/6,IF($F6="B",$D6*INDEX(PodílySVJ!$B$4:$G$10,MATCH(RozpisPoložek_v05!H$5,PodílySVJ!$B$4:$B$10,0),4),IF($F6="C",$D6*INDEX(PodílySVJ!$B$4:$G$10,MATCH(RozpisPoložek_v05!H$5,PodílySVJ!$B$4:$B$10,0),6),"")))</f>
        <v>1411.85</v>
      </c>
      <c r="I6" s="22">
        <f>IF($F6="A",$D6/6,IF($F6="B",$D6*INDEX(PodílySVJ!$B$4:$G$10,MATCH(RozpisPoložek_v05!I$5,PodílySVJ!$B$4:$B$10,0),4),IF($F6="C",$D6*INDEX(PodílySVJ!$B$4:$G$10,MATCH(RozpisPoložek_v05!I$5,PodílySVJ!$B$4:$B$10,0),6),"")))</f>
        <v>1405.8999999999999</v>
      </c>
      <c r="J6" s="22">
        <f>IF($F6="A",$D6/6,IF($F6="B",$D6*INDEX(PodílySVJ!$B$4:$G$10,MATCH(RozpisPoložek_v05!J$5,PodílySVJ!$B$4:$B$10,0),4),IF($F6="C",$D6*INDEX(PodílySVJ!$B$4:$G$10,MATCH(RozpisPoložek_v05!J$5,PodílySVJ!$B$4:$B$10,0),6),"")))</f>
        <v>1429.6999999999998</v>
      </c>
      <c r="K6" s="22">
        <f>IF($F6="A",$D6/6,IF($F6="B",$D6*INDEX(PodílySVJ!$B$4:$G$10,MATCH(RozpisPoložek_v05!K$5,PodílySVJ!$B$4:$B$10,0),4),IF($F6="C",$D6*INDEX(PodílySVJ!$B$4:$G$10,MATCH(RozpisPoložek_v05!K$5,PodílySVJ!$B$4:$B$10,0),6),"")))</f>
        <v>1414.3999999999999</v>
      </c>
      <c r="L6" s="22">
        <f>IF($F6="A",$D6/6,IF($F6="B",$D6*INDEX(PodílySVJ!$B$4:$G$10,MATCH(RozpisPoložek_v05!L$5,PodílySVJ!$B$4:$B$10,0),4),IF($F6="C",$D6*INDEX(PodílySVJ!$B$4:$G$10,MATCH(RozpisPoložek_v05!L$5,PodílySVJ!$B$4:$B$10,0),6),"")))</f>
        <v>1416.9499999999998</v>
      </c>
    </row>
    <row r="7" spans="1:12" s="28" customFormat="1" ht="12" x14ac:dyDescent="0.25">
      <c r="A7" s="27"/>
      <c r="C7" s="29" t="s">
        <v>28</v>
      </c>
      <c r="D7" s="30">
        <f>D6/12</f>
        <v>708.33333333333337</v>
      </c>
      <c r="E7" s="29"/>
      <c r="F7" s="35"/>
      <c r="G7" s="30">
        <f t="shared" ref="G7:L7" si="0">G6/12</f>
        <v>118.3625</v>
      </c>
      <c r="H7" s="30">
        <f t="shared" si="0"/>
        <v>117.65416666666665</v>
      </c>
      <c r="I7" s="30">
        <f t="shared" si="0"/>
        <v>117.15833333333332</v>
      </c>
      <c r="J7" s="30">
        <f t="shared" si="0"/>
        <v>119.14166666666665</v>
      </c>
      <c r="K7" s="30">
        <f t="shared" si="0"/>
        <v>117.86666666666666</v>
      </c>
      <c r="L7" s="30">
        <f t="shared" si="0"/>
        <v>118.07916666666665</v>
      </c>
    </row>
    <row r="8" spans="1:12" ht="25.5" x14ac:dyDescent="0.25">
      <c r="A8" s="10">
        <v>20</v>
      </c>
      <c r="B8" s="7" t="s">
        <v>81</v>
      </c>
      <c r="C8" s="7" t="s">
        <v>27</v>
      </c>
      <c r="D8" s="22">
        <v>2000</v>
      </c>
      <c r="E8" s="36" t="s">
        <v>89</v>
      </c>
      <c r="F8" s="10" t="s">
        <v>75</v>
      </c>
      <c r="G8" s="22">
        <f>IF($F8="A",$D8/6,IF($F8="B",$D8*INDEX(PodílySVJ!$B$4:$G$10,MATCH(RozpisPoložek_v05!G$5,PodílySVJ!$B$4:$B$10,0),4),IF($F8="C",$D8*INDEX(PodílySVJ!$B$4:$G$10,MATCH(RozpisPoložek_v05!G$5,PodílySVJ!$B$4:$B$10,0),6),"")))</f>
        <v>333.33333333333331</v>
      </c>
      <c r="H8" s="22">
        <f>IF($F8="A",$D8/6,IF($F8="B",$D8*INDEX(PodílySVJ!$B$4:$G$10,MATCH(RozpisPoložek_v05!H$5,PodílySVJ!$B$4:$B$10,0),4),IF($F8="C",$D8*INDEX(PodílySVJ!$B$4:$G$10,MATCH(RozpisPoložek_v05!H$5,PodílySVJ!$B$4:$B$10,0),6),"")))</f>
        <v>333.33333333333331</v>
      </c>
      <c r="I8" s="22">
        <f>IF($F8="A",$D8/6,IF($F8="B",$D8*INDEX(PodílySVJ!$B$4:$G$10,MATCH(RozpisPoložek_v05!I$5,PodílySVJ!$B$4:$B$10,0),4),IF($F8="C",$D8*INDEX(PodílySVJ!$B$4:$G$10,MATCH(RozpisPoložek_v05!I$5,PodílySVJ!$B$4:$B$10,0),6),"")))</f>
        <v>333.33333333333331</v>
      </c>
      <c r="J8" s="22">
        <f>IF($F8="A",$D8/6,IF($F8="B",$D8*INDEX(PodílySVJ!$B$4:$G$10,MATCH(RozpisPoložek_v05!J$5,PodílySVJ!$B$4:$B$10,0),4),IF($F8="C",$D8*INDEX(PodílySVJ!$B$4:$G$10,MATCH(RozpisPoložek_v05!J$5,PodílySVJ!$B$4:$B$10,0),6),"")))</f>
        <v>333.33333333333331</v>
      </c>
      <c r="K8" s="22">
        <f>IF($F8="A",$D8/6,IF($F8="B",$D8*INDEX(PodílySVJ!$B$4:$G$10,MATCH(RozpisPoložek_v05!K$5,PodílySVJ!$B$4:$B$10,0),4),IF($F8="C",$D8*INDEX(PodílySVJ!$B$4:$G$10,MATCH(RozpisPoložek_v05!K$5,PodílySVJ!$B$4:$B$10,0),6),"")))</f>
        <v>333.33333333333331</v>
      </c>
      <c r="L8" s="22">
        <f>IF($F8="A",$D8/6,IF($F8="B",$D8*INDEX(PodílySVJ!$B$4:$G$10,MATCH(RozpisPoložek_v05!L$5,PodílySVJ!$B$4:$B$10,0),4),IF($F8="C",$D8*INDEX(PodílySVJ!$B$4:$G$10,MATCH(RozpisPoložek_v05!L$5,PodílySVJ!$B$4:$B$10,0),6),"")))</f>
        <v>333.33333333333331</v>
      </c>
    </row>
    <row r="9" spans="1:12" s="28" customFormat="1" ht="12" x14ac:dyDescent="0.25">
      <c r="A9" s="27"/>
      <c r="C9" s="29" t="s">
        <v>28</v>
      </c>
      <c r="D9" s="30">
        <f>D8/12</f>
        <v>166.66666666666666</v>
      </c>
      <c r="E9" s="29"/>
      <c r="F9" s="35"/>
      <c r="G9" s="30">
        <f t="shared" ref="G9:L11" si="1">G8/12</f>
        <v>27.777777777777775</v>
      </c>
      <c r="H9" s="30">
        <f t="shared" si="1"/>
        <v>27.777777777777775</v>
      </c>
      <c r="I9" s="30">
        <f t="shared" si="1"/>
        <v>27.777777777777775</v>
      </c>
      <c r="J9" s="30">
        <f t="shared" si="1"/>
        <v>27.777777777777775</v>
      </c>
      <c r="K9" s="30">
        <f t="shared" si="1"/>
        <v>27.777777777777775</v>
      </c>
      <c r="L9" s="30">
        <f t="shared" si="1"/>
        <v>27.777777777777775</v>
      </c>
    </row>
    <row r="10" spans="1:12" x14ac:dyDescent="0.25">
      <c r="A10" s="10">
        <v>30</v>
      </c>
      <c r="B10" s="7" t="s">
        <v>16</v>
      </c>
      <c r="C10" s="7" t="s">
        <v>27</v>
      </c>
      <c r="D10" s="22">
        <v>0</v>
      </c>
      <c r="E10" s="36" t="s">
        <v>94</v>
      </c>
      <c r="F10" s="10" t="s">
        <v>73</v>
      </c>
      <c r="G10" s="22">
        <f>IF($F10="A",$D10/6,IF($F10="B",$D10*INDEX(PodílySVJ!$B$4:$G$10,MATCH(RozpisPoložek_v05!G$5,PodílySVJ!$B$4:$B$10,0),4),IF($F10="C",$D10*INDEX(PodílySVJ!$B$4:$G$10,MATCH(RozpisPoložek_v05!G$5,PodílySVJ!$B$4:$B$10,0),6),"")))</f>
        <v>0</v>
      </c>
      <c r="H10" s="22">
        <f>IF($F10="A",$D10/6,IF($F10="B",$D10*INDEX(PodílySVJ!$B$4:$G$10,MATCH(RozpisPoložek_v05!H$5,PodílySVJ!$B$4:$B$10,0),4),IF($F10="C",$D10*INDEX(PodílySVJ!$B$4:$G$10,MATCH(RozpisPoložek_v05!H$5,PodílySVJ!$B$4:$B$10,0),6),"")))</f>
        <v>0</v>
      </c>
      <c r="I10" s="22">
        <f>IF($F10="A",$D10/6,IF($F10="B",$D10*INDEX(PodílySVJ!$B$4:$G$10,MATCH(RozpisPoložek_v05!I$5,PodílySVJ!$B$4:$B$10,0),4),IF($F10="C",$D10*INDEX(PodílySVJ!$B$4:$G$10,MATCH(RozpisPoložek_v05!I$5,PodílySVJ!$B$4:$B$10,0),6),"")))</f>
        <v>0</v>
      </c>
      <c r="J10" s="22">
        <f>IF($F10="A",$D10/6,IF($F10="B",$D10*INDEX(PodílySVJ!$B$4:$G$10,MATCH(RozpisPoložek_v05!J$5,PodílySVJ!$B$4:$B$10,0),4),IF($F10="C",$D10*INDEX(PodílySVJ!$B$4:$G$10,MATCH(RozpisPoložek_v05!J$5,PodílySVJ!$B$4:$B$10,0),6),"")))</f>
        <v>0</v>
      </c>
      <c r="K10" s="22">
        <f>IF($F10="A",$D10/6,IF($F10="B",$D10*INDEX(PodílySVJ!$B$4:$G$10,MATCH(RozpisPoložek_v05!K$5,PodílySVJ!$B$4:$B$10,0),4),IF($F10="C",$D10*INDEX(PodílySVJ!$B$4:$G$10,MATCH(RozpisPoložek_v05!K$5,PodílySVJ!$B$4:$B$10,0),6),"")))</f>
        <v>0</v>
      </c>
      <c r="L10" s="22">
        <f>IF($F10="A",$D10/6,IF($F10="B",$D10*INDEX(PodílySVJ!$B$4:$G$10,MATCH(RozpisPoložek_v05!L$5,PodílySVJ!$B$4:$B$10,0),4),IF($F10="C",$D10*INDEX(PodílySVJ!$B$4:$G$10,MATCH(RozpisPoložek_v05!L$5,PodílySVJ!$B$4:$B$10,0),6),"")))</f>
        <v>0</v>
      </c>
    </row>
    <row r="11" spans="1:12" s="28" customFormat="1" ht="12" x14ac:dyDescent="0.25">
      <c r="A11" s="27"/>
      <c r="C11" s="29" t="s">
        <v>28</v>
      </c>
      <c r="D11" s="30">
        <f>D10/12</f>
        <v>0</v>
      </c>
      <c r="E11" s="29"/>
      <c r="F11" s="35"/>
      <c r="G11" s="30">
        <f t="shared" si="1"/>
        <v>0</v>
      </c>
      <c r="H11" s="30">
        <f t="shared" si="1"/>
        <v>0</v>
      </c>
      <c r="I11" s="30">
        <f t="shared" si="1"/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</row>
    <row r="12" spans="1:12" ht="51" x14ac:dyDescent="0.25">
      <c r="A12" s="10">
        <v>40</v>
      </c>
      <c r="B12" s="7" t="s">
        <v>11</v>
      </c>
      <c r="C12" s="7" t="s">
        <v>27</v>
      </c>
      <c r="D12" s="22">
        <v>25000</v>
      </c>
      <c r="E12" s="36" t="s">
        <v>91</v>
      </c>
      <c r="F12" s="10" t="s">
        <v>73</v>
      </c>
      <c r="G12" s="22">
        <f>IF($F12="A",$D12/6,IF($F12="B",$D12*INDEX(PodílySVJ!$B$4:$G$10,MATCH(RozpisPoložek_v05!G$5,PodílySVJ!$B$4:$B$10,0),4),IF($F12="C",$D12*INDEX(PodílySVJ!$B$4:$G$10,MATCH(RozpisPoložek_v05!G$5,PodílySVJ!$B$4:$B$10,0),6),"")))</f>
        <v>4166.666666666667</v>
      </c>
      <c r="H12" s="22">
        <f>IF($F12="A",$D12/6,IF($F12="B",$D12*INDEX(PodílySVJ!$B$4:$G$10,MATCH(RozpisPoložek_v05!H$5,PodílySVJ!$B$4:$B$10,0),4),IF($F12="C",$D12*INDEX(PodílySVJ!$B$4:$G$10,MATCH(RozpisPoložek_v05!H$5,PodílySVJ!$B$4:$B$10,0),6),"")))</f>
        <v>4166.666666666667</v>
      </c>
      <c r="I12" s="22">
        <f>IF($F12="A",$D12/6,IF($F12="B",$D12*INDEX(PodílySVJ!$B$4:$G$10,MATCH(RozpisPoložek_v05!I$5,PodílySVJ!$B$4:$B$10,0),4),IF($F12="C",$D12*INDEX(PodílySVJ!$B$4:$G$10,MATCH(RozpisPoložek_v05!I$5,PodílySVJ!$B$4:$B$10,0),6),"")))</f>
        <v>4166.666666666667</v>
      </c>
      <c r="J12" s="22">
        <f>IF($F12="A",$D12/6,IF($F12="B",$D12*INDEX(PodílySVJ!$B$4:$G$10,MATCH(RozpisPoložek_v05!J$5,PodílySVJ!$B$4:$B$10,0),4),IF($F12="C",$D12*INDEX(PodílySVJ!$B$4:$G$10,MATCH(RozpisPoložek_v05!J$5,PodílySVJ!$B$4:$B$10,0),6),"")))</f>
        <v>4166.666666666667</v>
      </c>
      <c r="K12" s="22">
        <f>IF($F12="A",$D12/6,IF($F12="B",$D12*INDEX(PodílySVJ!$B$4:$G$10,MATCH(RozpisPoložek_v05!K$5,PodílySVJ!$B$4:$B$10,0),4),IF($F12="C",$D12*INDEX(PodílySVJ!$B$4:$G$10,MATCH(RozpisPoložek_v05!K$5,PodílySVJ!$B$4:$B$10,0),6),"")))</f>
        <v>4166.666666666667</v>
      </c>
      <c r="L12" s="22">
        <f>IF($F12="A",$D12/6,IF($F12="B",$D12*INDEX(PodílySVJ!$B$4:$G$10,MATCH(RozpisPoložek_v05!L$5,PodílySVJ!$B$4:$B$10,0),4),IF($F12="C",$D12*INDEX(PodílySVJ!$B$4:$G$10,MATCH(RozpisPoložek_v05!L$5,PodílySVJ!$B$4:$B$10,0),6),"")))</f>
        <v>4166.666666666667</v>
      </c>
    </row>
    <row r="13" spans="1:12" s="28" customFormat="1" ht="12" x14ac:dyDescent="0.25">
      <c r="A13" s="27"/>
      <c r="C13" s="29" t="s">
        <v>28</v>
      </c>
      <c r="D13" s="30">
        <f>D12/12</f>
        <v>2083.3333333333335</v>
      </c>
      <c r="E13" s="29"/>
      <c r="F13" s="35"/>
      <c r="G13" s="30">
        <f t="shared" ref="G13:L13" si="2">G12/12</f>
        <v>347.22222222222223</v>
      </c>
      <c r="H13" s="30">
        <f t="shared" si="2"/>
        <v>347.22222222222223</v>
      </c>
      <c r="I13" s="30">
        <f t="shared" si="2"/>
        <v>347.22222222222223</v>
      </c>
      <c r="J13" s="30">
        <f t="shared" si="2"/>
        <v>347.22222222222223</v>
      </c>
      <c r="K13" s="30">
        <f t="shared" si="2"/>
        <v>347.22222222222223</v>
      </c>
      <c r="L13" s="30">
        <f t="shared" si="2"/>
        <v>347.22222222222223</v>
      </c>
    </row>
    <row r="14" spans="1:12" ht="38.25" x14ac:dyDescent="0.25">
      <c r="A14" s="10">
        <v>50</v>
      </c>
      <c r="B14" s="7" t="s">
        <v>98</v>
      </c>
      <c r="C14" s="7" t="s">
        <v>27</v>
      </c>
      <c r="D14" s="22">
        <v>50000</v>
      </c>
      <c r="E14" s="36" t="s">
        <v>99</v>
      </c>
      <c r="F14" s="10" t="s">
        <v>76</v>
      </c>
      <c r="G14" s="22">
        <f>IF($F14="A",$D14/6,IF($F14="B",$D14*INDEX(PodílySVJ!$B$4:$G$10,MATCH(RozpisPoložek_v05!G$5,PodílySVJ!$B$4:$B$10,0),4),IF($F14="C",$D14*INDEX(PodílySVJ!$B$4:$G$10,MATCH(RozpisPoložek_v05!G$5,PodílySVJ!$B$4:$B$10,0),6),"")))</f>
        <v>8355</v>
      </c>
      <c r="H14" s="22">
        <f>IF($F14="A",$D14/6,IF($F14="B",$D14*INDEX(PodílySVJ!$B$4:$G$10,MATCH(RozpisPoložek_v05!H$5,PodílySVJ!$B$4:$B$10,0),4),IF($F14="C",$D14*INDEX(PodílySVJ!$B$4:$G$10,MATCH(RozpisPoložek_v05!H$5,PodílySVJ!$B$4:$B$10,0),6),"")))</f>
        <v>8305</v>
      </c>
      <c r="I14" s="22">
        <f>IF($F14="A",$D14/6,IF($F14="B",$D14*INDEX(PodílySVJ!$B$4:$G$10,MATCH(RozpisPoložek_v05!I$5,PodílySVJ!$B$4:$B$10,0),4),IF($F14="C",$D14*INDEX(PodílySVJ!$B$4:$G$10,MATCH(RozpisPoložek_v05!I$5,PodílySVJ!$B$4:$B$10,0),6),"")))</f>
        <v>8270</v>
      </c>
      <c r="J14" s="22">
        <f>IF($F14="A",$D14/6,IF($F14="B",$D14*INDEX(PodílySVJ!$B$4:$G$10,MATCH(RozpisPoložek_v05!J$5,PodílySVJ!$B$4:$B$10,0),4),IF($F14="C",$D14*INDEX(PodílySVJ!$B$4:$G$10,MATCH(RozpisPoložek_v05!J$5,PodílySVJ!$B$4:$B$10,0),6),"")))</f>
        <v>8410</v>
      </c>
      <c r="K14" s="22">
        <f>IF($F14="A",$D14/6,IF($F14="B",$D14*INDEX(PodílySVJ!$B$4:$G$10,MATCH(RozpisPoložek_v05!K$5,PodílySVJ!$B$4:$B$10,0),4),IF($F14="C",$D14*INDEX(PodílySVJ!$B$4:$G$10,MATCH(RozpisPoložek_v05!K$5,PodílySVJ!$B$4:$B$10,0),6),"")))</f>
        <v>8320</v>
      </c>
      <c r="L14" s="22">
        <f>IF($F14="A",$D14/6,IF($F14="B",$D14*INDEX(PodílySVJ!$B$4:$G$10,MATCH(RozpisPoložek_v05!L$5,PodílySVJ!$B$4:$B$10,0),4),IF($F14="C",$D14*INDEX(PodílySVJ!$B$4:$G$10,MATCH(RozpisPoložek_v05!L$5,PodílySVJ!$B$4:$B$10,0),6),"")))</f>
        <v>8335</v>
      </c>
    </row>
    <row r="15" spans="1:12" s="28" customFormat="1" ht="12" x14ac:dyDescent="0.25">
      <c r="A15" s="27"/>
      <c r="C15" s="29" t="s">
        <v>28</v>
      </c>
      <c r="D15" s="30">
        <f>D14/12</f>
        <v>4166.666666666667</v>
      </c>
      <c r="E15" s="29"/>
      <c r="F15" s="35"/>
      <c r="G15" s="30">
        <f t="shared" ref="G15:L15" si="3">G14/12</f>
        <v>696.25</v>
      </c>
      <c r="H15" s="30">
        <f t="shared" si="3"/>
        <v>692.08333333333337</v>
      </c>
      <c r="I15" s="30">
        <f t="shared" si="3"/>
        <v>689.16666666666663</v>
      </c>
      <c r="J15" s="30">
        <f t="shared" si="3"/>
        <v>700.83333333333337</v>
      </c>
      <c r="K15" s="30">
        <f t="shared" si="3"/>
        <v>693.33333333333337</v>
      </c>
      <c r="L15" s="30">
        <f t="shared" si="3"/>
        <v>694.58333333333337</v>
      </c>
    </row>
    <row r="16" spans="1:12" x14ac:dyDescent="0.25">
      <c r="A16" s="10">
        <v>60</v>
      </c>
      <c r="B16" s="7" t="s">
        <v>13</v>
      </c>
      <c r="C16" s="7" t="s">
        <v>27</v>
      </c>
      <c r="D16" s="22">
        <f>1000*2*12</f>
        <v>24000</v>
      </c>
      <c r="E16" s="26" t="s">
        <v>92</v>
      </c>
      <c r="F16" s="10" t="s">
        <v>73</v>
      </c>
      <c r="G16" s="22">
        <f>IF($F16="A",$D16/6,IF($F16="B",$D16*INDEX(PodílySVJ!$B$4:$G$10,MATCH(RozpisPoložek_v05!G$5,PodílySVJ!$B$4:$B$10,0),4),IF($F16="C",$D16*INDEX(PodílySVJ!$B$4:$G$10,MATCH(RozpisPoložek_v05!G$5,PodílySVJ!$B$4:$B$10,0),6),"")))</f>
        <v>4000</v>
      </c>
      <c r="H16" s="22">
        <f>IF($F16="A",$D16/6,IF($F16="B",$D16*INDEX(PodílySVJ!$B$4:$G$10,MATCH(RozpisPoložek_v05!H$5,PodílySVJ!$B$4:$B$10,0),4),IF($F16="C",$D16*INDEX(PodílySVJ!$B$4:$G$10,MATCH(RozpisPoložek_v05!H$5,PodílySVJ!$B$4:$B$10,0),6),"")))</f>
        <v>4000</v>
      </c>
      <c r="I16" s="22">
        <f>IF($F16="A",$D16/6,IF($F16="B",$D16*INDEX(PodílySVJ!$B$4:$G$10,MATCH(RozpisPoložek_v05!I$5,PodílySVJ!$B$4:$B$10,0),4),IF($F16="C",$D16*INDEX(PodílySVJ!$B$4:$G$10,MATCH(RozpisPoložek_v05!I$5,PodílySVJ!$B$4:$B$10,0),6),"")))</f>
        <v>4000</v>
      </c>
      <c r="J16" s="22">
        <f>IF($F16="A",$D16/6,IF($F16="B",$D16*INDEX(PodílySVJ!$B$4:$G$10,MATCH(RozpisPoložek_v05!J$5,PodílySVJ!$B$4:$B$10,0),4),IF($F16="C",$D16*INDEX(PodílySVJ!$B$4:$G$10,MATCH(RozpisPoložek_v05!J$5,PodílySVJ!$B$4:$B$10,0),6),"")))</f>
        <v>4000</v>
      </c>
      <c r="K16" s="22">
        <f>IF($F16="A",$D16/6,IF($F16="B",$D16*INDEX(PodílySVJ!$B$4:$G$10,MATCH(RozpisPoložek_v05!K$5,PodílySVJ!$B$4:$B$10,0),4),IF($F16="C",$D16*INDEX(PodílySVJ!$B$4:$G$10,MATCH(RozpisPoložek_v05!K$5,PodílySVJ!$B$4:$B$10,0),6),"")))</f>
        <v>4000</v>
      </c>
      <c r="L16" s="22">
        <f>IF($F16="A",$D16/6,IF($F16="B",$D16*INDEX(PodílySVJ!$B$4:$G$10,MATCH(RozpisPoložek_v05!L$5,PodílySVJ!$B$4:$B$10,0),4),IF($F16="C",$D16*INDEX(PodílySVJ!$B$4:$G$10,MATCH(RozpisPoložek_v05!L$5,PodílySVJ!$B$4:$B$10,0),6),"")))</f>
        <v>4000</v>
      </c>
    </row>
    <row r="17" spans="1:12" s="28" customFormat="1" ht="12" x14ac:dyDescent="0.25">
      <c r="A17" s="27"/>
      <c r="C17" s="29" t="s">
        <v>28</v>
      </c>
      <c r="D17" s="30">
        <f>D16/12</f>
        <v>2000</v>
      </c>
      <c r="E17" s="29"/>
      <c r="F17" s="35"/>
      <c r="G17" s="30">
        <f t="shared" ref="G17:L17" si="4">G16/12</f>
        <v>333.33333333333331</v>
      </c>
      <c r="H17" s="30">
        <f t="shared" si="4"/>
        <v>333.33333333333331</v>
      </c>
      <c r="I17" s="30">
        <f t="shared" si="4"/>
        <v>333.33333333333331</v>
      </c>
      <c r="J17" s="30">
        <f t="shared" si="4"/>
        <v>333.33333333333331</v>
      </c>
      <c r="K17" s="30">
        <f t="shared" si="4"/>
        <v>333.33333333333331</v>
      </c>
      <c r="L17" s="30">
        <f t="shared" si="4"/>
        <v>333.33333333333331</v>
      </c>
    </row>
    <row r="18" spans="1:12" ht="38.25" x14ac:dyDescent="0.25">
      <c r="A18" s="10">
        <v>70</v>
      </c>
      <c r="B18" s="7" t="s">
        <v>14</v>
      </c>
      <c r="C18" s="7" t="s">
        <v>27</v>
      </c>
      <c r="D18" s="22">
        <v>3000</v>
      </c>
      <c r="E18" s="36" t="s">
        <v>85</v>
      </c>
      <c r="F18" s="10" t="s">
        <v>73</v>
      </c>
      <c r="G18" s="22">
        <f>IF($F18="A",$D18/6,IF($F18="B",$D18*INDEX(PodílySVJ!$B$4:$G$10,MATCH(RozpisPoložek_v05!G$5,PodílySVJ!$B$4:$B$10,0),4),IF($F18="C",$D18*INDEX(PodílySVJ!$B$4:$G$10,MATCH(RozpisPoložek_v05!G$5,PodílySVJ!$B$4:$B$10,0),6),"")))</f>
        <v>500</v>
      </c>
      <c r="H18" s="22">
        <f>IF($F18="A",$D18/6,IF($F18="B",$D18*INDEX(PodílySVJ!$B$4:$G$10,MATCH(RozpisPoložek_v05!H$5,PodílySVJ!$B$4:$B$10,0),4),IF($F18="C",$D18*INDEX(PodílySVJ!$B$4:$G$10,MATCH(RozpisPoložek_v05!H$5,PodílySVJ!$B$4:$B$10,0),6),"")))</f>
        <v>500</v>
      </c>
      <c r="I18" s="22">
        <f>IF($F18="A",$D18/6,IF($F18="B",$D18*INDEX(PodílySVJ!$B$4:$G$10,MATCH(RozpisPoložek_v05!I$5,PodílySVJ!$B$4:$B$10,0),4),IF($F18="C",$D18*INDEX(PodílySVJ!$B$4:$G$10,MATCH(RozpisPoložek_v05!I$5,PodílySVJ!$B$4:$B$10,0),6),"")))</f>
        <v>500</v>
      </c>
      <c r="J18" s="22">
        <f>IF($F18="A",$D18/6,IF($F18="B",$D18*INDEX(PodílySVJ!$B$4:$G$10,MATCH(RozpisPoložek_v05!J$5,PodílySVJ!$B$4:$B$10,0),4),IF($F18="C",$D18*INDEX(PodílySVJ!$B$4:$G$10,MATCH(RozpisPoložek_v05!J$5,PodílySVJ!$B$4:$B$10,0),6),"")))</f>
        <v>500</v>
      </c>
      <c r="K18" s="22">
        <f>IF($F18="A",$D18/6,IF($F18="B",$D18*INDEX(PodílySVJ!$B$4:$G$10,MATCH(RozpisPoložek_v05!K$5,PodílySVJ!$B$4:$B$10,0),4),IF($F18="C",$D18*INDEX(PodílySVJ!$B$4:$G$10,MATCH(RozpisPoložek_v05!K$5,PodílySVJ!$B$4:$B$10,0),6),"")))</f>
        <v>500</v>
      </c>
      <c r="L18" s="22">
        <f>IF($F18="A",$D18/6,IF($F18="B",$D18*INDEX(PodílySVJ!$B$4:$G$10,MATCH(RozpisPoložek_v05!L$5,PodílySVJ!$B$4:$B$10,0),4),IF($F18="C",$D18*INDEX(PodílySVJ!$B$4:$G$10,MATCH(RozpisPoložek_v05!L$5,PodílySVJ!$B$4:$B$10,0),6),"")))</f>
        <v>500</v>
      </c>
    </row>
    <row r="19" spans="1:12" s="28" customFormat="1" ht="12" x14ac:dyDescent="0.25">
      <c r="A19" s="27"/>
      <c r="C19" s="29" t="s">
        <v>28</v>
      </c>
      <c r="D19" s="30">
        <f>D18/12</f>
        <v>250</v>
      </c>
      <c r="E19" s="29"/>
      <c r="F19" s="35"/>
      <c r="G19" s="30">
        <f t="shared" ref="G19:L19" si="5">G18/12</f>
        <v>41.666666666666664</v>
      </c>
      <c r="H19" s="30">
        <f t="shared" si="5"/>
        <v>41.666666666666664</v>
      </c>
      <c r="I19" s="30">
        <f t="shared" si="5"/>
        <v>41.666666666666664</v>
      </c>
      <c r="J19" s="30">
        <f t="shared" si="5"/>
        <v>41.666666666666664</v>
      </c>
      <c r="K19" s="30">
        <f t="shared" si="5"/>
        <v>41.666666666666664</v>
      </c>
      <c r="L19" s="30">
        <f t="shared" si="5"/>
        <v>41.666666666666664</v>
      </c>
    </row>
    <row r="20" spans="1:12" x14ac:dyDescent="0.25">
      <c r="A20" s="10">
        <v>80</v>
      </c>
      <c r="B20" s="7" t="s">
        <v>79</v>
      </c>
      <c r="C20" s="7" t="s">
        <v>27</v>
      </c>
      <c r="D20" s="22">
        <v>0</v>
      </c>
      <c r="E20" s="36" t="s">
        <v>94</v>
      </c>
      <c r="F20" s="10" t="s">
        <v>73</v>
      </c>
      <c r="G20" s="22">
        <f>IF($F20="A",$D20/6,IF($F20="B",$D20*INDEX(PodílySVJ!$B$4:$G$10,MATCH(RozpisPoložek_v05!G$5,PodílySVJ!$B$4:$B$10,0),4),IF($F20="C",$D20*INDEX(PodílySVJ!$B$4:$G$10,MATCH(RozpisPoložek_v05!G$5,PodílySVJ!$B$4:$B$10,0),6),"")))</f>
        <v>0</v>
      </c>
      <c r="H20" s="22">
        <f>IF($F20="A",$D20/6,IF($F20="B",$D20*INDEX(PodílySVJ!$B$4:$G$10,MATCH(RozpisPoložek_v05!H$5,PodílySVJ!$B$4:$B$10,0),4),IF($F20="C",$D20*INDEX(PodílySVJ!$B$4:$G$10,MATCH(RozpisPoložek_v05!H$5,PodílySVJ!$B$4:$B$10,0),6),"")))</f>
        <v>0</v>
      </c>
      <c r="I20" s="22">
        <f>IF($F20="A",$D20/6,IF($F20="B",$D20*INDEX(PodílySVJ!$B$4:$G$10,MATCH(RozpisPoložek_v05!I$5,PodílySVJ!$B$4:$B$10,0),4),IF($F20="C",$D20*INDEX(PodílySVJ!$B$4:$G$10,MATCH(RozpisPoložek_v05!I$5,PodílySVJ!$B$4:$B$10,0),6),"")))</f>
        <v>0</v>
      </c>
      <c r="J20" s="22">
        <f>IF($F20="A",$D20/6,IF($F20="B",$D20*INDEX(PodílySVJ!$B$4:$G$10,MATCH(RozpisPoložek_v05!J$5,PodílySVJ!$B$4:$B$10,0),4),IF($F20="C",$D20*INDEX(PodílySVJ!$B$4:$G$10,MATCH(RozpisPoložek_v05!J$5,PodílySVJ!$B$4:$B$10,0),6),"")))</f>
        <v>0</v>
      </c>
      <c r="K20" s="22">
        <f>IF($F20="A",$D20/6,IF($F20="B",$D20*INDEX(PodílySVJ!$B$4:$G$10,MATCH(RozpisPoložek_v05!K$5,PodílySVJ!$B$4:$B$10,0),4),IF($F20="C",$D20*INDEX(PodílySVJ!$B$4:$G$10,MATCH(RozpisPoložek_v05!K$5,PodílySVJ!$B$4:$B$10,0),6),"")))</f>
        <v>0</v>
      </c>
      <c r="L20" s="22">
        <f>IF($F20="A",$D20/6,IF($F20="B",$D20*INDEX(PodílySVJ!$B$4:$G$10,MATCH(RozpisPoložek_v05!L$5,PodílySVJ!$B$4:$B$10,0),4),IF($F20="C",$D20*INDEX(PodílySVJ!$B$4:$G$10,MATCH(RozpisPoložek_v05!L$5,PodílySVJ!$B$4:$B$10,0),6),"")))</f>
        <v>0</v>
      </c>
    </row>
    <row r="21" spans="1:12" s="28" customFormat="1" ht="12" x14ac:dyDescent="0.25">
      <c r="A21" s="27"/>
      <c r="C21" s="29" t="s">
        <v>28</v>
      </c>
      <c r="D21" s="30">
        <f>D20/12</f>
        <v>0</v>
      </c>
      <c r="E21" s="29"/>
      <c r="F21" s="35"/>
      <c r="G21" s="30">
        <f t="shared" ref="G21:L23" si="6">G20/12</f>
        <v>0</v>
      </c>
      <c r="H21" s="30">
        <f t="shared" si="6"/>
        <v>0</v>
      </c>
      <c r="I21" s="30">
        <f t="shared" si="6"/>
        <v>0</v>
      </c>
      <c r="J21" s="30">
        <f t="shared" si="6"/>
        <v>0</v>
      </c>
      <c r="K21" s="30">
        <f t="shared" si="6"/>
        <v>0</v>
      </c>
      <c r="L21" s="30">
        <f t="shared" si="6"/>
        <v>0</v>
      </c>
    </row>
    <row r="22" spans="1:12" ht="25.5" x14ac:dyDescent="0.25">
      <c r="A22" s="10">
        <v>90</v>
      </c>
      <c r="B22" s="7" t="s">
        <v>96</v>
      </c>
      <c r="C22" s="7" t="s">
        <v>27</v>
      </c>
      <c r="D22" s="22">
        <v>35000</v>
      </c>
      <c r="E22" s="36" t="s">
        <v>93</v>
      </c>
      <c r="F22" s="10" t="s">
        <v>76</v>
      </c>
      <c r="G22" s="22">
        <f>IF($F22="A",$D22/6,IF($F22="B",$D22*INDEX(PodílySVJ!$B$4:$G$10,MATCH(RozpisPoložek_v05!G$5,PodílySVJ!$B$4:$B$10,0),4),IF($F22="C",$D22*INDEX(PodílySVJ!$B$4:$G$10,MATCH(RozpisPoložek_v05!G$5,PodílySVJ!$B$4:$B$10,0),6),"")))</f>
        <v>5848.5</v>
      </c>
      <c r="H22" s="22">
        <f>IF($F22="A",$D22/6,IF($F22="B",$D22*INDEX(PodílySVJ!$B$4:$G$10,MATCH(RozpisPoložek_v05!H$5,PodílySVJ!$B$4:$B$10,0),4),IF($F22="C",$D22*INDEX(PodílySVJ!$B$4:$G$10,MATCH(RozpisPoložek_v05!H$5,PodílySVJ!$B$4:$B$10,0),6),"")))</f>
        <v>5813.5</v>
      </c>
      <c r="I22" s="22">
        <f>IF($F22="A",$D22/6,IF($F22="B",$D22*INDEX(PodílySVJ!$B$4:$G$10,MATCH(RozpisPoložek_v05!I$5,PodílySVJ!$B$4:$B$10,0),4),IF($F22="C",$D22*INDEX(PodílySVJ!$B$4:$G$10,MATCH(RozpisPoložek_v05!I$5,PodílySVJ!$B$4:$B$10,0),6),"")))</f>
        <v>5789</v>
      </c>
      <c r="J22" s="22">
        <f>IF($F22="A",$D22/6,IF($F22="B",$D22*INDEX(PodílySVJ!$B$4:$G$10,MATCH(RozpisPoložek_v05!J$5,PodílySVJ!$B$4:$B$10,0),4),IF($F22="C",$D22*INDEX(PodílySVJ!$B$4:$G$10,MATCH(RozpisPoložek_v05!J$5,PodílySVJ!$B$4:$B$10,0),6),"")))</f>
        <v>5887</v>
      </c>
      <c r="K22" s="22">
        <f>IF($F22="A",$D22/6,IF($F22="B",$D22*INDEX(PodílySVJ!$B$4:$G$10,MATCH(RozpisPoložek_v05!K$5,PodílySVJ!$B$4:$B$10,0),4),IF($F22="C",$D22*INDEX(PodílySVJ!$B$4:$G$10,MATCH(RozpisPoložek_v05!K$5,PodílySVJ!$B$4:$B$10,0),6),"")))</f>
        <v>5824</v>
      </c>
      <c r="L22" s="22">
        <f>IF($F22="A",$D22/6,IF($F22="B",$D22*INDEX(PodílySVJ!$B$4:$G$10,MATCH(RozpisPoložek_v05!L$5,PodílySVJ!$B$4:$B$10,0),4),IF($F22="C",$D22*INDEX(PodílySVJ!$B$4:$G$10,MATCH(RozpisPoložek_v05!L$5,PodílySVJ!$B$4:$B$10,0),6),"")))</f>
        <v>5834.5</v>
      </c>
    </row>
    <row r="23" spans="1:12" s="28" customFormat="1" ht="12" x14ac:dyDescent="0.25">
      <c r="A23" s="27"/>
      <c r="C23" s="29" t="s">
        <v>28</v>
      </c>
      <c r="D23" s="30">
        <f>D22/12</f>
        <v>2916.6666666666665</v>
      </c>
      <c r="E23" s="29"/>
      <c r="F23" s="35"/>
      <c r="G23" s="30">
        <f t="shared" si="6"/>
        <v>487.375</v>
      </c>
      <c r="H23" s="30">
        <f t="shared" si="6"/>
        <v>484.45833333333331</v>
      </c>
      <c r="I23" s="30">
        <f t="shared" si="6"/>
        <v>482.41666666666669</v>
      </c>
      <c r="J23" s="30">
        <f t="shared" si="6"/>
        <v>490.58333333333331</v>
      </c>
      <c r="K23" s="30">
        <f t="shared" si="6"/>
        <v>485.33333333333331</v>
      </c>
      <c r="L23" s="30">
        <f t="shared" si="6"/>
        <v>486.20833333333331</v>
      </c>
    </row>
    <row r="24" spans="1:12" s="28" customFormat="1" ht="12" x14ac:dyDescent="0.25">
      <c r="A24" s="27"/>
      <c r="C24" s="37"/>
      <c r="D24" s="38"/>
      <c r="E24" s="37"/>
      <c r="F24" s="39"/>
      <c r="G24" s="38"/>
      <c r="H24" s="38"/>
      <c r="I24" s="38"/>
      <c r="J24" s="38"/>
      <c r="K24" s="38"/>
      <c r="L24" s="38"/>
    </row>
    <row r="25" spans="1:12" x14ac:dyDescent="0.25">
      <c r="D25" s="22"/>
      <c r="E25" s="26"/>
      <c r="F25" s="10"/>
      <c r="G25" s="22"/>
      <c r="H25" s="22"/>
      <c r="I25" s="22"/>
      <c r="J25" s="22"/>
      <c r="K25" s="22"/>
    </row>
    <row r="26" spans="1:12" x14ac:dyDescent="0.25">
      <c r="B26" s="7" t="s">
        <v>22</v>
      </c>
      <c r="C26" s="7" t="s">
        <v>27</v>
      </c>
      <c r="D26" s="22">
        <f>SUMIFS(D6:D23,C6:C23,"rok")</f>
        <v>147500</v>
      </c>
      <c r="E26" s="26"/>
      <c r="F26" s="10"/>
      <c r="G26" s="22">
        <f>SUMIFS(G6:G23,$C$6:$C$23,"rok")</f>
        <v>24623.85</v>
      </c>
      <c r="H26" s="22">
        <f t="shared" ref="H26:L26" si="7">SUMIFS(H6:H23,$C$6:$C$23,"rok")</f>
        <v>24530.35</v>
      </c>
      <c r="I26" s="22">
        <f t="shared" si="7"/>
        <v>24464.9</v>
      </c>
      <c r="J26" s="22">
        <f t="shared" si="7"/>
        <v>24726.7</v>
      </c>
      <c r="K26" s="22">
        <f t="shared" si="7"/>
        <v>24558.400000000001</v>
      </c>
      <c r="L26" s="22">
        <f t="shared" si="7"/>
        <v>24586.45</v>
      </c>
    </row>
    <row r="27" spans="1:12" s="28" customFormat="1" ht="12" x14ac:dyDescent="0.25">
      <c r="A27" s="27"/>
      <c r="C27" s="29" t="s">
        <v>28</v>
      </c>
      <c r="D27" s="30">
        <f>D26/12</f>
        <v>12291.666666666666</v>
      </c>
      <c r="E27" s="29"/>
      <c r="F27" s="35"/>
      <c r="G27" s="30">
        <f t="shared" ref="G27:L27" si="8">G26/12</f>
        <v>2051.9874999999997</v>
      </c>
      <c r="H27" s="30">
        <f t="shared" si="8"/>
        <v>2044.1958333333332</v>
      </c>
      <c r="I27" s="30">
        <f t="shared" si="8"/>
        <v>2038.7416666666668</v>
      </c>
      <c r="J27" s="30">
        <f t="shared" si="8"/>
        <v>2060.5583333333334</v>
      </c>
      <c r="K27" s="30">
        <f t="shared" si="8"/>
        <v>2046.5333333333335</v>
      </c>
      <c r="L27" s="30">
        <f t="shared" si="8"/>
        <v>2048.8708333333334</v>
      </c>
    </row>
    <row r="28" spans="1:12" x14ac:dyDescent="0.25">
      <c r="D28" s="22"/>
      <c r="G28" s="22"/>
      <c r="H28" s="22"/>
      <c r="I28" s="22"/>
      <c r="J28" s="22"/>
      <c r="K28" s="22"/>
    </row>
    <row r="29" spans="1:12" x14ac:dyDescent="0.25">
      <c r="D29" s="22"/>
      <c r="G29" s="22"/>
      <c r="H29" s="22"/>
      <c r="I29" s="22"/>
      <c r="J29" s="22"/>
      <c r="K29" s="22"/>
    </row>
    <row r="30" spans="1:12" x14ac:dyDescent="0.25">
      <c r="D30" s="22"/>
      <c r="G30" s="22"/>
      <c r="H30" s="22"/>
      <c r="I30" s="22"/>
      <c r="J30" s="22"/>
      <c r="K30" s="22"/>
    </row>
    <row r="31" spans="1:12" x14ac:dyDescent="0.25">
      <c r="D31" s="22"/>
      <c r="G31" s="22"/>
      <c r="H31" s="22"/>
      <c r="I31" s="22"/>
      <c r="J31" s="22"/>
      <c r="K31" s="22"/>
    </row>
    <row r="32" spans="1:12" x14ac:dyDescent="0.25">
      <c r="D32" s="22"/>
      <c r="G32" s="22"/>
      <c r="H32" s="22"/>
      <c r="I32" s="22"/>
      <c r="J32" s="22"/>
      <c r="K32" s="22"/>
    </row>
    <row r="33" spans="4:11" x14ac:dyDescent="0.25">
      <c r="D33" s="22"/>
      <c r="G33" s="22"/>
      <c r="H33" s="22"/>
      <c r="I33" s="22"/>
      <c r="J33" s="22"/>
      <c r="K33" s="22"/>
    </row>
    <row r="34" spans="4:11" x14ac:dyDescent="0.25">
      <c r="D34" s="22"/>
      <c r="G34" s="22"/>
      <c r="H34" s="22"/>
      <c r="I34" s="22"/>
      <c r="J34" s="22"/>
      <c r="K34" s="22"/>
    </row>
    <row r="35" spans="4:11" x14ac:dyDescent="0.25">
      <c r="D35" s="22"/>
      <c r="G35" s="22"/>
      <c r="H35" s="22"/>
      <c r="I35" s="22"/>
      <c r="J35" s="22"/>
      <c r="K35" s="22"/>
    </row>
    <row r="36" spans="4:11" x14ac:dyDescent="0.25">
      <c r="D36" s="22"/>
      <c r="G36" s="22"/>
      <c r="H36" s="22"/>
      <c r="I36" s="22"/>
      <c r="J36" s="22"/>
      <c r="K36" s="22"/>
    </row>
    <row r="37" spans="4:11" x14ac:dyDescent="0.25">
      <c r="D37" s="22"/>
      <c r="G37" s="22"/>
      <c r="H37" s="22"/>
      <c r="I37" s="22"/>
      <c r="J37" s="22"/>
      <c r="K37" s="22"/>
    </row>
    <row r="38" spans="4:11" x14ac:dyDescent="0.25">
      <c r="D38" s="22"/>
      <c r="G38" s="22"/>
      <c r="H38" s="22"/>
      <c r="I38" s="22"/>
      <c r="J38" s="22"/>
      <c r="K38" s="22"/>
    </row>
    <row r="39" spans="4:11" x14ac:dyDescent="0.25">
      <c r="D39" s="22"/>
      <c r="G39" s="22"/>
      <c r="H39" s="22"/>
      <c r="I39" s="22"/>
      <c r="J39" s="22"/>
      <c r="K39" s="22"/>
    </row>
    <row r="40" spans="4:11" x14ac:dyDescent="0.25">
      <c r="D40" s="22"/>
      <c r="G40" s="22"/>
      <c r="H40" s="22"/>
      <c r="I40" s="22"/>
      <c r="J40" s="22"/>
      <c r="K40" s="22"/>
    </row>
    <row r="41" spans="4:11" x14ac:dyDescent="0.25">
      <c r="D41" s="22"/>
      <c r="G41" s="22"/>
      <c r="H41" s="22"/>
      <c r="I41" s="22"/>
      <c r="J41" s="22"/>
      <c r="K41" s="22"/>
    </row>
    <row r="42" spans="4:11" x14ac:dyDescent="0.25">
      <c r="D42" s="22"/>
      <c r="G42" s="22"/>
      <c r="H42" s="22"/>
      <c r="I42" s="22"/>
      <c r="J42" s="22"/>
      <c r="K42" s="22"/>
    </row>
    <row r="43" spans="4:11" x14ac:dyDescent="0.25">
      <c r="D43" s="22"/>
      <c r="G43" s="22"/>
      <c r="H43" s="22"/>
      <c r="I43" s="22"/>
      <c r="J43" s="22"/>
      <c r="K43" s="22"/>
    </row>
    <row r="44" spans="4:11" x14ac:dyDescent="0.25">
      <c r="D44" s="22"/>
      <c r="G44" s="22"/>
      <c r="H44" s="22"/>
      <c r="I44" s="22"/>
      <c r="J44" s="22"/>
      <c r="K44" s="22"/>
    </row>
    <row r="45" spans="4:11" x14ac:dyDescent="0.25">
      <c r="D45" s="22"/>
      <c r="G45" s="22"/>
      <c r="H45" s="22"/>
      <c r="I45" s="22"/>
      <c r="J45" s="22"/>
      <c r="K45" s="22"/>
    </row>
    <row r="46" spans="4:11" x14ac:dyDescent="0.25">
      <c r="D46" s="22"/>
      <c r="G46" s="22"/>
      <c r="H46" s="22"/>
      <c r="I46" s="22"/>
      <c r="J46" s="22"/>
      <c r="K46" s="22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B3BD-B962-4109-8228-910D4224FC38}">
  <sheetPr>
    <tabColor theme="4"/>
  </sheetPr>
  <dimension ref="A1:L43"/>
  <sheetViews>
    <sheetView workbookViewId="0">
      <selection activeCell="D28" sqref="D28"/>
    </sheetView>
  </sheetViews>
  <sheetFormatPr defaultColWidth="9.140625" defaultRowHeight="12.75" x14ac:dyDescent="0.25"/>
  <cols>
    <col min="1" max="1" width="12.42578125" style="10" customWidth="1"/>
    <col min="2" max="2" width="49" style="7" customWidth="1"/>
    <col min="3" max="3" width="18.28515625" style="7" customWidth="1"/>
    <col min="4" max="4" width="17.140625" style="7" customWidth="1"/>
    <col min="5" max="5" width="46.42578125" style="7" customWidth="1"/>
    <col min="6" max="6" width="15.28515625" style="7" customWidth="1"/>
    <col min="7" max="7" width="20.42578125" style="7" customWidth="1"/>
    <col min="8" max="12" width="13.140625" style="7" customWidth="1"/>
    <col min="13" max="16384" width="9.140625" style="7"/>
  </cols>
  <sheetData>
    <row r="1" spans="1:12" x14ac:dyDescent="0.25">
      <c r="A1" s="5" t="s">
        <v>8</v>
      </c>
      <c r="B1" s="6"/>
      <c r="C1" s="6"/>
    </row>
    <row r="2" spans="1:12" x14ac:dyDescent="0.25">
      <c r="A2" s="8" t="s">
        <v>36</v>
      </c>
      <c r="B2" s="9" t="s">
        <v>95</v>
      </c>
      <c r="C2" s="31">
        <v>45140</v>
      </c>
    </row>
    <row r="4" spans="1:12" x14ac:dyDescent="0.25">
      <c r="A4" s="25"/>
      <c r="B4" s="24"/>
      <c r="C4" s="24"/>
      <c r="D4" s="24"/>
      <c r="E4" s="24"/>
      <c r="F4" s="24"/>
      <c r="G4" s="12" t="s">
        <v>77</v>
      </c>
      <c r="H4" s="11"/>
      <c r="I4" s="11"/>
      <c r="J4" s="11"/>
      <c r="K4" s="11"/>
      <c r="L4" s="11"/>
    </row>
    <row r="5" spans="1:12" x14ac:dyDescent="0.25">
      <c r="A5" s="13" t="s">
        <v>5</v>
      </c>
      <c r="B5" s="13" t="s">
        <v>6</v>
      </c>
      <c r="C5" s="13" t="s">
        <v>26</v>
      </c>
      <c r="D5" s="13" t="s">
        <v>86</v>
      </c>
      <c r="E5" s="13" t="s">
        <v>80</v>
      </c>
      <c r="F5" s="13" t="s">
        <v>70</v>
      </c>
      <c r="G5" s="14">
        <v>1</v>
      </c>
      <c r="H5" s="15">
        <v>2</v>
      </c>
      <c r="I5" s="16">
        <v>3</v>
      </c>
      <c r="J5" s="19">
        <v>4</v>
      </c>
      <c r="K5" s="18">
        <v>5</v>
      </c>
      <c r="L5" s="17">
        <v>6</v>
      </c>
    </row>
    <row r="6" spans="1:12" ht="38.25" x14ac:dyDescent="0.25">
      <c r="A6" s="10">
        <v>10</v>
      </c>
      <c r="B6" s="7" t="s">
        <v>9</v>
      </c>
      <c r="C6" s="7" t="s">
        <v>27</v>
      </c>
      <c r="D6" s="22">
        <v>8500</v>
      </c>
      <c r="E6" s="36" t="s">
        <v>87</v>
      </c>
      <c r="F6" s="10" t="s">
        <v>76</v>
      </c>
      <c r="G6" s="22">
        <f>IF($F6="A",$D6/6,IF($F6="B",$D6*INDEX(PodílySVJ!$B$4:$G$10,MATCH(RozpisPoložek_v04!G$5,PodílySVJ!$B$4:$B$10,0),4),IF($F6="C",$D6*INDEX(PodílySVJ!$B$4:$G$10,MATCH(RozpisPoložek_v04!G$5,PodílySVJ!$B$4:$B$10,0),6),"")))</f>
        <v>1420.35</v>
      </c>
      <c r="H6" s="22">
        <f>IF($F6="A",$D6/6,IF($F6="B",$D6*INDEX(PodílySVJ!$B$4:$G$10,MATCH(RozpisPoložek_v04!H$5,PodílySVJ!$B$4:$B$10,0),4),IF($F6="C",$D6*INDEX(PodílySVJ!$B$4:$G$10,MATCH(RozpisPoložek_v04!H$5,PodílySVJ!$B$4:$B$10,0),6),"")))</f>
        <v>1411.85</v>
      </c>
      <c r="I6" s="22">
        <f>IF($F6="A",$D6/6,IF($F6="B",$D6*INDEX(PodílySVJ!$B$4:$G$10,MATCH(RozpisPoložek_v04!I$5,PodílySVJ!$B$4:$B$10,0),4),IF($F6="C",$D6*INDEX(PodílySVJ!$B$4:$G$10,MATCH(RozpisPoložek_v04!I$5,PodílySVJ!$B$4:$B$10,0),6),"")))</f>
        <v>1405.8999999999999</v>
      </c>
      <c r="J6" s="22">
        <f>IF($F6="A",$D6/6,IF($F6="B",$D6*INDEX(PodílySVJ!$B$4:$G$10,MATCH(RozpisPoložek_v04!J$5,PodílySVJ!$B$4:$B$10,0),4),IF($F6="C",$D6*INDEX(PodílySVJ!$B$4:$G$10,MATCH(RozpisPoložek_v04!J$5,PodílySVJ!$B$4:$B$10,0),6),"")))</f>
        <v>1429.6999999999998</v>
      </c>
      <c r="K6" s="22">
        <f>IF($F6="A",$D6/6,IF($F6="B",$D6*INDEX(PodílySVJ!$B$4:$G$10,MATCH(RozpisPoložek_v04!K$5,PodílySVJ!$B$4:$B$10,0),4),IF($F6="C",$D6*INDEX(PodílySVJ!$B$4:$G$10,MATCH(RozpisPoložek_v04!K$5,PodílySVJ!$B$4:$B$10,0),6),"")))</f>
        <v>1414.3999999999999</v>
      </c>
      <c r="L6" s="22">
        <f>IF($F6="A",$D6/6,IF($F6="B",$D6*INDEX(PodílySVJ!$B$4:$G$10,MATCH(RozpisPoložek_v04!L$5,PodílySVJ!$B$4:$B$10,0),4),IF($F6="C",$D6*INDEX(PodílySVJ!$B$4:$G$10,MATCH(RozpisPoložek_v04!L$5,PodílySVJ!$B$4:$B$10,0),6),"")))</f>
        <v>1416.9499999999998</v>
      </c>
    </row>
    <row r="7" spans="1:12" s="28" customFormat="1" ht="12" x14ac:dyDescent="0.25">
      <c r="A7" s="27"/>
      <c r="C7" s="29" t="s">
        <v>28</v>
      </c>
      <c r="D7" s="30">
        <f>D6/12</f>
        <v>708.33333333333337</v>
      </c>
      <c r="E7" s="29"/>
      <c r="F7" s="35"/>
      <c r="G7" s="30">
        <f t="shared" ref="G7:L7" si="0">G6/12</f>
        <v>118.3625</v>
      </c>
      <c r="H7" s="30">
        <f t="shared" si="0"/>
        <v>117.65416666666665</v>
      </c>
      <c r="I7" s="30">
        <f t="shared" si="0"/>
        <v>117.15833333333332</v>
      </c>
      <c r="J7" s="30">
        <f t="shared" si="0"/>
        <v>119.14166666666665</v>
      </c>
      <c r="K7" s="30">
        <f t="shared" si="0"/>
        <v>117.86666666666666</v>
      </c>
      <c r="L7" s="30">
        <f t="shared" si="0"/>
        <v>118.07916666666665</v>
      </c>
    </row>
    <row r="8" spans="1:12" ht="25.5" x14ac:dyDescent="0.25">
      <c r="A8" s="10">
        <v>20</v>
      </c>
      <c r="B8" s="7" t="s">
        <v>81</v>
      </c>
      <c r="C8" s="7" t="s">
        <v>27</v>
      </c>
      <c r="D8" s="22">
        <v>2000</v>
      </c>
      <c r="E8" s="36" t="s">
        <v>89</v>
      </c>
      <c r="F8" s="10" t="s">
        <v>75</v>
      </c>
      <c r="G8" s="22">
        <f>IF($F8="A",$D8/6,IF($F8="B",$D8*INDEX(PodílySVJ!$B$4:$G$10,MATCH(RozpisPoložek_v04!G$5,PodílySVJ!$B$4:$B$10,0),4),IF($F8="C",$D8*INDEX(PodílySVJ!$B$4:$G$10,MATCH(RozpisPoložek_v04!G$5,PodílySVJ!$B$4:$B$10,0),6),"")))</f>
        <v>333.33333333333331</v>
      </c>
      <c r="H8" s="22">
        <f>IF($F8="A",$D8/6,IF($F8="B",$D8*INDEX(PodílySVJ!$B$4:$G$10,MATCH(RozpisPoložek_v04!H$5,PodílySVJ!$B$4:$B$10,0),4),IF($F8="C",$D8*INDEX(PodílySVJ!$B$4:$G$10,MATCH(RozpisPoložek_v04!H$5,PodílySVJ!$B$4:$B$10,0),6),"")))</f>
        <v>333.33333333333331</v>
      </c>
      <c r="I8" s="22">
        <f>IF($F8="A",$D8/6,IF($F8="B",$D8*INDEX(PodílySVJ!$B$4:$G$10,MATCH(RozpisPoložek_v04!I$5,PodílySVJ!$B$4:$B$10,0),4),IF($F8="C",$D8*INDEX(PodílySVJ!$B$4:$G$10,MATCH(RozpisPoložek_v04!I$5,PodílySVJ!$B$4:$B$10,0),6),"")))</f>
        <v>333.33333333333331</v>
      </c>
      <c r="J8" s="22">
        <f>IF($F8="A",$D8/6,IF($F8="B",$D8*INDEX(PodílySVJ!$B$4:$G$10,MATCH(RozpisPoložek_v04!J$5,PodílySVJ!$B$4:$B$10,0),4),IF($F8="C",$D8*INDEX(PodílySVJ!$B$4:$G$10,MATCH(RozpisPoložek_v04!J$5,PodílySVJ!$B$4:$B$10,0),6),"")))</f>
        <v>333.33333333333331</v>
      </c>
      <c r="K8" s="22">
        <f>IF($F8="A",$D8/6,IF($F8="B",$D8*INDEX(PodílySVJ!$B$4:$G$10,MATCH(RozpisPoložek_v04!K$5,PodílySVJ!$B$4:$B$10,0),4),IF($F8="C",$D8*INDEX(PodílySVJ!$B$4:$G$10,MATCH(RozpisPoložek_v04!K$5,PodílySVJ!$B$4:$B$10,0),6),"")))</f>
        <v>333.33333333333331</v>
      </c>
      <c r="L8" s="22">
        <f>IF($F8="A",$D8/6,IF($F8="B",$D8*INDEX(PodílySVJ!$B$4:$G$10,MATCH(RozpisPoložek_v04!L$5,PodílySVJ!$B$4:$B$10,0),4),IF($F8="C",$D8*INDEX(PodílySVJ!$B$4:$G$10,MATCH(RozpisPoložek_v04!L$5,PodílySVJ!$B$4:$B$10,0),6),"")))</f>
        <v>333.33333333333331</v>
      </c>
    </row>
    <row r="9" spans="1:12" s="28" customFormat="1" ht="12" x14ac:dyDescent="0.25">
      <c r="A9" s="27"/>
      <c r="C9" s="29" t="s">
        <v>28</v>
      </c>
      <c r="D9" s="30">
        <f>D8/12</f>
        <v>166.66666666666666</v>
      </c>
      <c r="E9" s="29"/>
      <c r="F9" s="35"/>
      <c r="G9" s="30">
        <f t="shared" ref="G9:L11" si="1">G8/12</f>
        <v>27.777777777777775</v>
      </c>
      <c r="H9" s="30">
        <f t="shared" si="1"/>
        <v>27.777777777777775</v>
      </c>
      <c r="I9" s="30">
        <f t="shared" si="1"/>
        <v>27.777777777777775</v>
      </c>
      <c r="J9" s="30">
        <f t="shared" si="1"/>
        <v>27.777777777777775</v>
      </c>
      <c r="K9" s="30">
        <f t="shared" si="1"/>
        <v>27.777777777777775</v>
      </c>
      <c r="L9" s="30">
        <f t="shared" si="1"/>
        <v>27.777777777777775</v>
      </c>
    </row>
    <row r="10" spans="1:12" ht="25.5" x14ac:dyDescent="0.25">
      <c r="A10" s="10">
        <v>30</v>
      </c>
      <c r="B10" s="7" t="s">
        <v>16</v>
      </c>
      <c r="C10" s="7" t="s">
        <v>27</v>
      </c>
      <c r="D10" s="22">
        <v>5000</v>
      </c>
      <c r="E10" s="36" t="s">
        <v>82</v>
      </c>
      <c r="F10" s="10" t="s">
        <v>73</v>
      </c>
      <c r="G10" s="22">
        <f>IF($F10="A",$D10/6,IF($F10="B",$D10*INDEX(PodílySVJ!$B$4:$G$10,MATCH(RozpisPoložek_v04!G$5,PodílySVJ!$B$4:$B$10,0),4),IF($F10="C",$D10*INDEX(PodílySVJ!$B$4:$G$10,MATCH(RozpisPoložek_v04!G$5,PodílySVJ!$B$4:$B$10,0),6),"")))</f>
        <v>833.33333333333337</v>
      </c>
      <c r="H10" s="22">
        <f>IF($F10="A",$D10/6,IF($F10="B",$D10*INDEX(PodílySVJ!$B$4:$G$10,MATCH(RozpisPoložek_v04!H$5,PodílySVJ!$B$4:$B$10,0),4),IF($F10="C",$D10*INDEX(PodílySVJ!$B$4:$G$10,MATCH(RozpisPoložek_v04!H$5,PodílySVJ!$B$4:$B$10,0),6),"")))</f>
        <v>833.33333333333337</v>
      </c>
      <c r="I10" s="22">
        <f>IF($F10="A",$D10/6,IF($F10="B",$D10*INDEX(PodílySVJ!$B$4:$G$10,MATCH(RozpisPoložek_v04!I$5,PodílySVJ!$B$4:$B$10,0),4),IF($F10="C",$D10*INDEX(PodílySVJ!$B$4:$G$10,MATCH(RozpisPoložek_v04!I$5,PodílySVJ!$B$4:$B$10,0),6),"")))</f>
        <v>833.33333333333337</v>
      </c>
      <c r="J10" s="22">
        <f>IF($F10="A",$D10/6,IF($F10="B",$D10*INDEX(PodílySVJ!$B$4:$G$10,MATCH(RozpisPoložek_v04!J$5,PodílySVJ!$B$4:$B$10,0),4),IF($F10="C",$D10*INDEX(PodílySVJ!$B$4:$G$10,MATCH(RozpisPoložek_v04!J$5,PodílySVJ!$B$4:$B$10,0),6),"")))</f>
        <v>833.33333333333337</v>
      </c>
      <c r="K10" s="22">
        <f>IF($F10="A",$D10/6,IF($F10="B",$D10*INDEX(PodílySVJ!$B$4:$G$10,MATCH(RozpisPoložek_v04!K$5,PodílySVJ!$B$4:$B$10,0),4),IF($F10="C",$D10*INDEX(PodílySVJ!$B$4:$G$10,MATCH(RozpisPoložek_v04!K$5,PodílySVJ!$B$4:$B$10,0),6),"")))</f>
        <v>833.33333333333337</v>
      </c>
      <c r="L10" s="22">
        <f>IF($F10="A",$D10/6,IF($F10="B",$D10*INDEX(PodílySVJ!$B$4:$G$10,MATCH(RozpisPoložek_v04!L$5,PodílySVJ!$B$4:$B$10,0),4),IF($F10="C",$D10*INDEX(PodílySVJ!$B$4:$G$10,MATCH(RozpisPoložek_v04!L$5,PodílySVJ!$B$4:$B$10,0),6),"")))</f>
        <v>833.33333333333337</v>
      </c>
    </row>
    <row r="11" spans="1:12" s="28" customFormat="1" ht="12" x14ac:dyDescent="0.25">
      <c r="A11" s="27"/>
      <c r="C11" s="29" t="s">
        <v>28</v>
      </c>
      <c r="D11" s="30">
        <f>D10/12</f>
        <v>416.66666666666669</v>
      </c>
      <c r="E11" s="29"/>
      <c r="F11" s="35"/>
      <c r="G11" s="30">
        <f t="shared" si="1"/>
        <v>69.444444444444443</v>
      </c>
      <c r="H11" s="30">
        <f t="shared" si="1"/>
        <v>69.444444444444443</v>
      </c>
      <c r="I11" s="30">
        <f t="shared" si="1"/>
        <v>69.444444444444443</v>
      </c>
      <c r="J11" s="30">
        <f t="shared" si="1"/>
        <v>69.444444444444443</v>
      </c>
      <c r="K11" s="30">
        <f t="shared" si="1"/>
        <v>69.444444444444443</v>
      </c>
      <c r="L11" s="30">
        <f t="shared" si="1"/>
        <v>69.444444444444443</v>
      </c>
    </row>
    <row r="12" spans="1:12" ht="51" x14ac:dyDescent="0.25">
      <c r="A12" s="10">
        <v>40</v>
      </c>
      <c r="B12" s="7" t="s">
        <v>11</v>
      </c>
      <c r="C12" s="7" t="s">
        <v>27</v>
      </c>
      <c r="D12" s="22">
        <v>25000</v>
      </c>
      <c r="E12" s="36" t="s">
        <v>91</v>
      </c>
      <c r="F12" s="10" t="s">
        <v>73</v>
      </c>
      <c r="G12" s="22">
        <f>IF($F12="A",$D12/6,IF($F12="B",$D12*INDEX(PodílySVJ!$B$4:$G$10,MATCH(RozpisPoložek_v04!G$5,PodílySVJ!$B$4:$B$10,0),4),IF($F12="C",$D12*INDEX(PodílySVJ!$B$4:$G$10,MATCH(RozpisPoložek_v04!G$5,PodílySVJ!$B$4:$B$10,0),6),"")))</f>
        <v>4166.666666666667</v>
      </c>
      <c r="H12" s="22">
        <f>IF($F12="A",$D12/6,IF($F12="B",$D12*INDEX(PodílySVJ!$B$4:$G$10,MATCH(RozpisPoložek_v04!H$5,PodílySVJ!$B$4:$B$10,0),4),IF($F12="C",$D12*INDEX(PodílySVJ!$B$4:$G$10,MATCH(RozpisPoložek_v04!H$5,PodílySVJ!$B$4:$B$10,0),6),"")))</f>
        <v>4166.666666666667</v>
      </c>
      <c r="I12" s="22">
        <f>IF($F12="A",$D12/6,IF($F12="B",$D12*INDEX(PodílySVJ!$B$4:$G$10,MATCH(RozpisPoložek_v04!I$5,PodílySVJ!$B$4:$B$10,0),4),IF($F12="C",$D12*INDEX(PodílySVJ!$B$4:$G$10,MATCH(RozpisPoložek_v04!I$5,PodílySVJ!$B$4:$B$10,0),6),"")))</f>
        <v>4166.666666666667</v>
      </c>
      <c r="J12" s="22">
        <f>IF($F12="A",$D12/6,IF($F12="B",$D12*INDEX(PodílySVJ!$B$4:$G$10,MATCH(RozpisPoložek_v04!J$5,PodílySVJ!$B$4:$B$10,0),4),IF($F12="C",$D12*INDEX(PodílySVJ!$B$4:$G$10,MATCH(RozpisPoložek_v04!J$5,PodílySVJ!$B$4:$B$10,0),6),"")))</f>
        <v>4166.666666666667</v>
      </c>
      <c r="K12" s="22">
        <f>IF($F12="A",$D12/6,IF($F12="B",$D12*INDEX(PodílySVJ!$B$4:$G$10,MATCH(RozpisPoložek_v04!K$5,PodílySVJ!$B$4:$B$10,0),4),IF($F12="C",$D12*INDEX(PodílySVJ!$B$4:$G$10,MATCH(RozpisPoložek_v04!K$5,PodílySVJ!$B$4:$B$10,0),6),"")))</f>
        <v>4166.666666666667</v>
      </c>
      <c r="L12" s="22">
        <f>IF($F12="A",$D12/6,IF($F12="B",$D12*INDEX(PodílySVJ!$B$4:$G$10,MATCH(RozpisPoložek_v04!L$5,PodílySVJ!$B$4:$B$10,0),4),IF($F12="C",$D12*INDEX(PodílySVJ!$B$4:$G$10,MATCH(RozpisPoložek_v04!L$5,PodílySVJ!$B$4:$B$10,0),6),"")))</f>
        <v>4166.666666666667</v>
      </c>
    </row>
    <row r="13" spans="1:12" s="28" customFormat="1" ht="12" x14ac:dyDescent="0.25">
      <c r="A13" s="27"/>
      <c r="C13" s="29" t="s">
        <v>28</v>
      </c>
      <c r="D13" s="30">
        <f>D12/12</f>
        <v>2083.3333333333335</v>
      </c>
      <c r="E13" s="29"/>
      <c r="F13" s="35"/>
      <c r="G13" s="30">
        <f t="shared" ref="G13:L13" si="2">G12/12</f>
        <v>347.22222222222223</v>
      </c>
      <c r="H13" s="30">
        <f t="shared" si="2"/>
        <v>347.22222222222223</v>
      </c>
      <c r="I13" s="30">
        <f t="shared" si="2"/>
        <v>347.22222222222223</v>
      </c>
      <c r="J13" s="30">
        <f t="shared" si="2"/>
        <v>347.22222222222223</v>
      </c>
      <c r="K13" s="30">
        <f t="shared" si="2"/>
        <v>347.22222222222223</v>
      </c>
      <c r="L13" s="30">
        <f t="shared" si="2"/>
        <v>347.22222222222223</v>
      </c>
    </row>
    <row r="14" spans="1:12" ht="38.25" x14ac:dyDescent="0.25">
      <c r="A14" s="10">
        <v>50</v>
      </c>
      <c r="B14" s="7" t="s">
        <v>98</v>
      </c>
      <c r="C14" s="7" t="s">
        <v>27</v>
      </c>
      <c r="D14" s="22">
        <v>50000</v>
      </c>
      <c r="E14" s="36" t="s">
        <v>99</v>
      </c>
      <c r="F14" s="10" t="s">
        <v>76</v>
      </c>
      <c r="G14" s="22">
        <f>IF($F14="A",$D14/6,IF($F14="B",$D14*INDEX(PodílySVJ!$B$4:$G$10,MATCH(RozpisPoložek_v04!G$5,PodílySVJ!$B$4:$B$10,0),4),IF($F14="C",$D14*INDEX(PodílySVJ!$B$4:$G$10,MATCH(RozpisPoložek_v04!G$5,PodílySVJ!$B$4:$B$10,0),6),"")))</f>
        <v>8355</v>
      </c>
      <c r="H14" s="22">
        <f>IF($F14="A",$D14/6,IF($F14="B",$D14*INDEX(PodílySVJ!$B$4:$G$10,MATCH(RozpisPoložek_v04!H$5,PodílySVJ!$B$4:$B$10,0),4),IF($F14="C",$D14*INDEX(PodílySVJ!$B$4:$G$10,MATCH(RozpisPoložek_v04!H$5,PodílySVJ!$B$4:$B$10,0),6),"")))</f>
        <v>8305</v>
      </c>
      <c r="I14" s="22">
        <f>IF($F14="A",$D14/6,IF($F14="B",$D14*INDEX(PodílySVJ!$B$4:$G$10,MATCH(RozpisPoložek_v04!I$5,PodílySVJ!$B$4:$B$10,0),4),IF($F14="C",$D14*INDEX(PodílySVJ!$B$4:$G$10,MATCH(RozpisPoložek_v04!I$5,PodílySVJ!$B$4:$B$10,0),6),"")))</f>
        <v>8270</v>
      </c>
      <c r="J14" s="22">
        <f>IF($F14="A",$D14/6,IF($F14="B",$D14*INDEX(PodílySVJ!$B$4:$G$10,MATCH(RozpisPoložek_v04!J$5,PodílySVJ!$B$4:$B$10,0),4),IF($F14="C",$D14*INDEX(PodílySVJ!$B$4:$G$10,MATCH(RozpisPoložek_v04!J$5,PodílySVJ!$B$4:$B$10,0),6),"")))</f>
        <v>8410</v>
      </c>
      <c r="K14" s="22">
        <f>IF($F14="A",$D14/6,IF($F14="B",$D14*INDEX(PodílySVJ!$B$4:$G$10,MATCH(RozpisPoložek_v04!K$5,PodílySVJ!$B$4:$B$10,0),4),IF($F14="C",$D14*INDEX(PodílySVJ!$B$4:$G$10,MATCH(RozpisPoložek_v04!K$5,PodílySVJ!$B$4:$B$10,0),6),"")))</f>
        <v>8320</v>
      </c>
      <c r="L14" s="22">
        <f>IF($F14="A",$D14/6,IF($F14="B",$D14*INDEX(PodílySVJ!$B$4:$G$10,MATCH(RozpisPoložek_v04!L$5,PodílySVJ!$B$4:$B$10,0),4),IF($F14="C",$D14*INDEX(PodílySVJ!$B$4:$G$10,MATCH(RozpisPoložek_v04!L$5,PodílySVJ!$B$4:$B$10,0),6),"")))</f>
        <v>8335</v>
      </c>
    </row>
    <row r="15" spans="1:12" s="28" customFormat="1" ht="12" x14ac:dyDescent="0.25">
      <c r="A15" s="27"/>
      <c r="C15" s="29" t="s">
        <v>28</v>
      </c>
      <c r="D15" s="30">
        <f>D14/12</f>
        <v>4166.666666666667</v>
      </c>
      <c r="E15" s="29"/>
      <c r="F15" s="35"/>
      <c r="G15" s="30">
        <f t="shared" ref="G15:L15" si="3">G14/12</f>
        <v>696.25</v>
      </c>
      <c r="H15" s="30">
        <f t="shared" si="3"/>
        <v>692.08333333333337</v>
      </c>
      <c r="I15" s="30">
        <f t="shared" si="3"/>
        <v>689.16666666666663</v>
      </c>
      <c r="J15" s="30">
        <f t="shared" si="3"/>
        <v>700.83333333333337</v>
      </c>
      <c r="K15" s="30">
        <f t="shared" si="3"/>
        <v>693.33333333333337</v>
      </c>
      <c r="L15" s="30">
        <f t="shared" si="3"/>
        <v>694.58333333333337</v>
      </c>
    </row>
    <row r="16" spans="1:12" x14ac:dyDescent="0.25">
      <c r="A16" s="10">
        <v>60</v>
      </c>
      <c r="B16" s="7" t="s">
        <v>13</v>
      </c>
      <c r="C16" s="7" t="s">
        <v>27</v>
      </c>
      <c r="D16" s="22">
        <f>3000*12</f>
        <v>36000</v>
      </c>
      <c r="E16" s="26" t="s">
        <v>78</v>
      </c>
      <c r="F16" s="10" t="s">
        <v>73</v>
      </c>
      <c r="G16" s="22">
        <f>IF($F16="A",$D16/6,IF($F16="B",$D16*INDEX(PodílySVJ!$B$4:$G$10,MATCH(RozpisPoložek_v04!G$5,PodílySVJ!$B$4:$B$10,0),4),IF($F16="C",$D16*INDEX(PodílySVJ!$B$4:$G$10,MATCH(RozpisPoložek_v04!G$5,PodílySVJ!$B$4:$B$10,0),6),"")))</f>
        <v>6000</v>
      </c>
      <c r="H16" s="22">
        <f>IF($F16="A",$D16/6,IF($F16="B",$D16*INDEX(PodílySVJ!$B$4:$G$10,MATCH(RozpisPoložek_v04!H$5,PodílySVJ!$B$4:$B$10,0),4),IF($F16="C",$D16*INDEX(PodílySVJ!$B$4:$G$10,MATCH(RozpisPoložek_v04!H$5,PodílySVJ!$B$4:$B$10,0),6),"")))</f>
        <v>6000</v>
      </c>
      <c r="I16" s="22">
        <f>IF($F16="A",$D16/6,IF($F16="B",$D16*INDEX(PodílySVJ!$B$4:$G$10,MATCH(RozpisPoložek_v04!I$5,PodílySVJ!$B$4:$B$10,0),4),IF($F16="C",$D16*INDEX(PodílySVJ!$B$4:$G$10,MATCH(RozpisPoložek_v04!I$5,PodílySVJ!$B$4:$B$10,0),6),"")))</f>
        <v>6000</v>
      </c>
      <c r="J16" s="22">
        <f>IF($F16="A",$D16/6,IF($F16="B",$D16*INDEX(PodílySVJ!$B$4:$G$10,MATCH(RozpisPoložek_v04!J$5,PodílySVJ!$B$4:$B$10,0),4),IF($F16="C",$D16*INDEX(PodílySVJ!$B$4:$G$10,MATCH(RozpisPoložek_v04!J$5,PodílySVJ!$B$4:$B$10,0),6),"")))</f>
        <v>6000</v>
      </c>
      <c r="K16" s="22">
        <f>IF($F16="A",$D16/6,IF($F16="B",$D16*INDEX(PodílySVJ!$B$4:$G$10,MATCH(RozpisPoložek_v04!K$5,PodílySVJ!$B$4:$B$10,0),4),IF($F16="C",$D16*INDEX(PodílySVJ!$B$4:$G$10,MATCH(RozpisPoložek_v04!K$5,PodílySVJ!$B$4:$B$10,0),6),"")))</f>
        <v>6000</v>
      </c>
      <c r="L16" s="22">
        <f>IF($F16="A",$D16/6,IF($F16="B",$D16*INDEX(PodílySVJ!$B$4:$G$10,MATCH(RozpisPoložek_v04!L$5,PodílySVJ!$B$4:$B$10,0),4),IF($F16="C",$D16*INDEX(PodílySVJ!$B$4:$G$10,MATCH(RozpisPoložek_v04!L$5,PodílySVJ!$B$4:$B$10,0),6),"")))</f>
        <v>6000</v>
      </c>
    </row>
    <row r="17" spans="1:12" s="28" customFormat="1" ht="12" x14ac:dyDescent="0.25">
      <c r="A17" s="27"/>
      <c r="C17" s="29" t="s">
        <v>28</v>
      </c>
      <c r="D17" s="30">
        <f>D16/12</f>
        <v>3000</v>
      </c>
      <c r="E17" s="29"/>
      <c r="F17" s="35"/>
      <c r="G17" s="30">
        <f t="shared" ref="G17:L17" si="4">G16/12</f>
        <v>500</v>
      </c>
      <c r="H17" s="30">
        <f t="shared" si="4"/>
        <v>500</v>
      </c>
      <c r="I17" s="30">
        <f t="shared" si="4"/>
        <v>500</v>
      </c>
      <c r="J17" s="30">
        <f t="shared" si="4"/>
        <v>500</v>
      </c>
      <c r="K17" s="30">
        <f t="shared" si="4"/>
        <v>500</v>
      </c>
      <c r="L17" s="30">
        <f t="shared" si="4"/>
        <v>500</v>
      </c>
    </row>
    <row r="18" spans="1:12" ht="38.25" x14ac:dyDescent="0.25">
      <c r="A18" s="10">
        <v>70</v>
      </c>
      <c r="B18" s="7" t="s">
        <v>14</v>
      </c>
      <c r="C18" s="7" t="s">
        <v>27</v>
      </c>
      <c r="D18" s="22">
        <v>3000</v>
      </c>
      <c r="E18" s="36" t="s">
        <v>85</v>
      </c>
      <c r="F18" s="10" t="s">
        <v>73</v>
      </c>
      <c r="G18" s="22">
        <f>IF($F18="A",$D18/6,IF($F18="B",$D18*INDEX(PodílySVJ!$B$4:$G$10,MATCH(RozpisPoložek_v04!G$5,PodílySVJ!$B$4:$B$10,0),4),IF($F18="C",$D18*INDEX(PodílySVJ!$B$4:$G$10,MATCH(RozpisPoložek_v04!G$5,PodílySVJ!$B$4:$B$10,0),6),"")))</f>
        <v>500</v>
      </c>
      <c r="H18" s="22">
        <f>IF($F18="A",$D18/6,IF($F18="B",$D18*INDEX(PodílySVJ!$B$4:$G$10,MATCH(RozpisPoložek_v04!H$5,PodílySVJ!$B$4:$B$10,0),4),IF($F18="C",$D18*INDEX(PodílySVJ!$B$4:$G$10,MATCH(RozpisPoložek_v04!H$5,PodílySVJ!$B$4:$B$10,0),6),"")))</f>
        <v>500</v>
      </c>
      <c r="I18" s="22">
        <f>IF($F18="A",$D18/6,IF($F18="B",$D18*INDEX(PodílySVJ!$B$4:$G$10,MATCH(RozpisPoložek_v04!I$5,PodílySVJ!$B$4:$B$10,0),4),IF($F18="C",$D18*INDEX(PodílySVJ!$B$4:$G$10,MATCH(RozpisPoložek_v04!I$5,PodílySVJ!$B$4:$B$10,0),6),"")))</f>
        <v>500</v>
      </c>
      <c r="J18" s="22">
        <f>IF($F18="A",$D18/6,IF($F18="B",$D18*INDEX(PodílySVJ!$B$4:$G$10,MATCH(RozpisPoložek_v04!J$5,PodílySVJ!$B$4:$B$10,0),4),IF($F18="C",$D18*INDEX(PodílySVJ!$B$4:$G$10,MATCH(RozpisPoložek_v04!J$5,PodílySVJ!$B$4:$B$10,0),6),"")))</f>
        <v>500</v>
      </c>
      <c r="K18" s="22">
        <f>IF($F18="A",$D18/6,IF($F18="B",$D18*INDEX(PodílySVJ!$B$4:$G$10,MATCH(RozpisPoložek_v04!K$5,PodílySVJ!$B$4:$B$10,0),4),IF($F18="C",$D18*INDEX(PodílySVJ!$B$4:$G$10,MATCH(RozpisPoložek_v04!K$5,PodílySVJ!$B$4:$B$10,0),6),"")))</f>
        <v>500</v>
      </c>
      <c r="L18" s="22">
        <f>IF($F18="A",$D18/6,IF($F18="B",$D18*INDEX(PodílySVJ!$B$4:$G$10,MATCH(RozpisPoložek_v04!L$5,PodílySVJ!$B$4:$B$10,0),4),IF($F18="C",$D18*INDEX(PodílySVJ!$B$4:$G$10,MATCH(RozpisPoložek_v04!L$5,PodílySVJ!$B$4:$B$10,0),6),"")))</f>
        <v>500</v>
      </c>
    </row>
    <row r="19" spans="1:12" s="28" customFormat="1" ht="12" x14ac:dyDescent="0.25">
      <c r="A19" s="27"/>
      <c r="C19" s="29" t="s">
        <v>28</v>
      </c>
      <c r="D19" s="30">
        <f>D18/12</f>
        <v>250</v>
      </c>
      <c r="E19" s="29"/>
      <c r="F19" s="35"/>
      <c r="G19" s="30">
        <f t="shared" ref="G19:L19" si="5">G18/12</f>
        <v>41.666666666666664</v>
      </c>
      <c r="H19" s="30">
        <f t="shared" si="5"/>
        <v>41.666666666666664</v>
      </c>
      <c r="I19" s="30">
        <f t="shared" si="5"/>
        <v>41.666666666666664</v>
      </c>
      <c r="J19" s="30">
        <f t="shared" si="5"/>
        <v>41.666666666666664</v>
      </c>
      <c r="K19" s="30">
        <f t="shared" si="5"/>
        <v>41.666666666666664</v>
      </c>
      <c r="L19" s="30">
        <f t="shared" si="5"/>
        <v>41.666666666666664</v>
      </c>
    </row>
    <row r="20" spans="1:12" ht="38.25" x14ac:dyDescent="0.25">
      <c r="A20" s="10">
        <v>80</v>
      </c>
      <c r="B20" s="7" t="s">
        <v>79</v>
      </c>
      <c r="C20" s="7" t="s">
        <v>27</v>
      </c>
      <c r="D20" s="22">
        <f>2000*12</f>
        <v>24000</v>
      </c>
      <c r="E20" s="36" t="s">
        <v>88</v>
      </c>
      <c r="F20" s="10" t="s">
        <v>73</v>
      </c>
      <c r="G20" s="22">
        <f>IF($F20="A",$D20/6,IF($F20="B",$D20*INDEX(PodílySVJ!$B$4:$G$10,MATCH(RozpisPoložek_v04!G$5,PodílySVJ!$B$4:$B$10,0),4),IF($F20="C",$D20*INDEX(PodílySVJ!$B$4:$G$10,MATCH(RozpisPoložek_v04!G$5,PodílySVJ!$B$4:$B$10,0),6),"")))</f>
        <v>4000</v>
      </c>
      <c r="H20" s="22">
        <f>IF($F20="A",$D20/6,IF($F20="B",$D20*INDEX(PodílySVJ!$B$4:$G$10,MATCH(RozpisPoložek_v04!H$5,PodílySVJ!$B$4:$B$10,0),4),IF($F20="C",$D20*INDEX(PodílySVJ!$B$4:$G$10,MATCH(RozpisPoložek_v04!H$5,PodílySVJ!$B$4:$B$10,0),6),"")))</f>
        <v>4000</v>
      </c>
      <c r="I20" s="22">
        <f>IF($F20="A",$D20/6,IF($F20="B",$D20*INDEX(PodílySVJ!$B$4:$G$10,MATCH(RozpisPoložek_v04!I$5,PodílySVJ!$B$4:$B$10,0),4),IF($F20="C",$D20*INDEX(PodílySVJ!$B$4:$G$10,MATCH(RozpisPoložek_v04!I$5,PodílySVJ!$B$4:$B$10,0),6),"")))</f>
        <v>4000</v>
      </c>
      <c r="J20" s="22">
        <f>IF($F20="A",$D20/6,IF($F20="B",$D20*INDEX(PodílySVJ!$B$4:$G$10,MATCH(RozpisPoložek_v04!J$5,PodílySVJ!$B$4:$B$10,0),4),IF($F20="C",$D20*INDEX(PodílySVJ!$B$4:$G$10,MATCH(RozpisPoložek_v04!J$5,PodílySVJ!$B$4:$B$10,0),6),"")))</f>
        <v>4000</v>
      </c>
      <c r="K20" s="22">
        <f>IF($F20="A",$D20/6,IF($F20="B",$D20*INDEX(PodílySVJ!$B$4:$G$10,MATCH(RozpisPoložek_v04!K$5,PodílySVJ!$B$4:$B$10,0),4),IF($F20="C",$D20*INDEX(PodílySVJ!$B$4:$G$10,MATCH(RozpisPoložek_v04!K$5,PodílySVJ!$B$4:$B$10,0),6),"")))</f>
        <v>4000</v>
      </c>
      <c r="L20" s="22">
        <f>IF($F20="A",$D20/6,IF($F20="B",$D20*INDEX(PodílySVJ!$B$4:$G$10,MATCH(RozpisPoložek_v04!L$5,PodílySVJ!$B$4:$B$10,0),4),IF($F20="C",$D20*INDEX(PodílySVJ!$B$4:$G$10,MATCH(RozpisPoložek_v04!L$5,PodílySVJ!$B$4:$B$10,0),6),"")))</f>
        <v>4000</v>
      </c>
    </row>
    <row r="21" spans="1:12" s="28" customFormat="1" ht="12" x14ac:dyDescent="0.25">
      <c r="A21" s="27"/>
      <c r="C21" s="29" t="s">
        <v>28</v>
      </c>
      <c r="D21" s="30">
        <f>D20/12</f>
        <v>2000</v>
      </c>
      <c r="E21" s="29"/>
      <c r="F21" s="35"/>
      <c r="G21" s="30">
        <f t="shared" ref="G21:L21" si="6">G20/12</f>
        <v>333.33333333333331</v>
      </c>
      <c r="H21" s="30">
        <f t="shared" si="6"/>
        <v>333.33333333333331</v>
      </c>
      <c r="I21" s="30">
        <f t="shared" si="6"/>
        <v>333.33333333333331</v>
      </c>
      <c r="J21" s="30">
        <f t="shared" si="6"/>
        <v>333.33333333333331</v>
      </c>
      <c r="K21" s="30">
        <f t="shared" si="6"/>
        <v>333.33333333333331</v>
      </c>
      <c r="L21" s="30">
        <f t="shared" si="6"/>
        <v>333.33333333333331</v>
      </c>
    </row>
    <row r="22" spans="1:12" x14ac:dyDescent="0.25">
      <c r="D22" s="22"/>
      <c r="E22" s="26"/>
      <c r="F22" s="10"/>
      <c r="G22" s="22"/>
      <c r="H22" s="22"/>
      <c r="I22" s="22"/>
      <c r="J22" s="22"/>
      <c r="K22" s="22"/>
    </row>
    <row r="23" spans="1:12" x14ac:dyDescent="0.25">
      <c r="B23" s="7" t="s">
        <v>22</v>
      </c>
      <c r="C23" s="7" t="s">
        <v>27</v>
      </c>
      <c r="D23" s="22">
        <f>SUMIFS(D6:D21,C6:C21,"rok")</f>
        <v>153500</v>
      </c>
      <c r="E23" s="26"/>
      <c r="F23" s="10"/>
      <c r="G23" s="22">
        <f t="shared" ref="G23:L23" si="7">SUMIFS(G6:G21,$C$6:$C$21,"rok")</f>
        <v>25608.683333333334</v>
      </c>
      <c r="H23" s="22">
        <f t="shared" si="7"/>
        <v>25550.183333333334</v>
      </c>
      <c r="I23" s="22">
        <f t="shared" si="7"/>
        <v>25509.233333333334</v>
      </c>
      <c r="J23" s="22">
        <f t="shared" si="7"/>
        <v>25673.033333333333</v>
      </c>
      <c r="K23" s="22">
        <f t="shared" si="7"/>
        <v>25567.733333333334</v>
      </c>
      <c r="L23" s="22">
        <f t="shared" si="7"/>
        <v>25585.283333333333</v>
      </c>
    </row>
    <row r="24" spans="1:12" s="28" customFormat="1" ht="12" x14ac:dyDescent="0.25">
      <c r="A24" s="27"/>
      <c r="C24" s="29" t="s">
        <v>28</v>
      </c>
      <c r="D24" s="30">
        <f>D23/12</f>
        <v>12791.666666666666</v>
      </c>
      <c r="E24" s="29"/>
      <c r="F24" s="35"/>
      <c r="G24" s="30">
        <f t="shared" ref="G24:L24" si="8">G23/12</f>
        <v>2134.0569444444445</v>
      </c>
      <c r="H24" s="30">
        <f t="shared" si="8"/>
        <v>2129.1819444444445</v>
      </c>
      <c r="I24" s="30">
        <f t="shared" si="8"/>
        <v>2125.7694444444446</v>
      </c>
      <c r="J24" s="30">
        <f t="shared" si="8"/>
        <v>2139.4194444444443</v>
      </c>
      <c r="K24" s="30">
        <f t="shared" si="8"/>
        <v>2130.6444444444446</v>
      </c>
      <c r="L24" s="30">
        <f t="shared" si="8"/>
        <v>2132.1069444444443</v>
      </c>
    </row>
    <row r="25" spans="1:12" x14ac:dyDescent="0.25">
      <c r="D25" s="22"/>
      <c r="G25" s="22"/>
      <c r="H25" s="22"/>
      <c r="I25" s="22"/>
      <c r="J25" s="22"/>
      <c r="K25" s="22"/>
    </row>
    <row r="26" spans="1:12" x14ac:dyDescent="0.25">
      <c r="D26" s="22"/>
      <c r="G26" s="22"/>
      <c r="H26" s="22"/>
      <c r="I26" s="22"/>
      <c r="J26" s="22"/>
      <c r="K26" s="22"/>
    </row>
    <row r="27" spans="1:12" x14ac:dyDescent="0.25">
      <c r="D27" s="22"/>
      <c r="G27" s="22"/>
      <c r="H27" s="22"/>
      <c r="I27" s="22"/>
      <c r="J27" s="22"/>
      <c r="K27" s="22"/>
    </row>
    <row r="28" spans="1:12" x14ac:dyDescent="0.25">
      <c r="D28" s="22"/>
      <c r="G28" s="22"/>
      <c r="H28" s="22"/>
      <c r="I28" s="22"/>
      <c r="J28" s="22"/>
      <c r="K28" s="22"/>
    </row>
    <row r="29" spans="1:12" x14ac:dyDescent="0.25">
      <c r="D29" s="22"/>
      <c r="G29" s="22"/>
      <c r="H29" s="22"/>
      <c r="I29" s="22"/>
      <c r="J29" s="22"/>
      <c r="K29" s="22"/>
    </row>
    <row r="30" spans="1:12" x14ac:dyDescent="0.25">
      <c r="D30" s="22"/>
      <c r="G30" s="22"/>
      <c r="H30" s="22"/>
      <c r="I30" s="22"/>
      <c r="J30" s="22"/>
      <c r="K30" s="22"/>
    </row>
    <row r="31" spans="1:12" x14ac:dyDescent="0.25">
      <c r="D31" s="22"/>
      <c r="G31" s="22"/>
      <c r="H31" s="22"/>
      <c r="I31" s="22"/>
      <c r="J31" s="22"/>
      <c r="K31" s="22"/>
    </row>
    <row r="32" spans="1:12" x14ac:dyDescent="0.25">
      <c r="D32" s="22"/>
      <c r="G32" s="22"/>
      <c r="H32" s="22"/>
      <c r="I32" s="22"/>
      <c r="J32" s="22"/>
      <c r="K32" s="22"/>
    </row>
    <row r="33" spans="4:11" x14ac:dyDescent="0.25">
      <c r="D33" s="22"/>
      <c r="G33" s="22"/>
      <c r="H33" s="22"/>
      <c r="I33" s="22"/>
      <c r="J33" s="22"/>
      <c r="K33" s="22"/>
    </row>
    <row r="34" spans="4:11" x14ac:dyDescent="0.25">
      <c r="D34" s="22"/>
      <c r="G34" s="22"/>
      <c r="H34" s="22"/>
      <c r="I34" s="22"/>
      <c r="J34" s="22"/>
      <c r="K34" s="22"/>
    </row>
    <row r="35" spans="4:11" x14ac:dyDescent="0.25">
      <c r="D35" s="22"/>
      <c r="G35" s="22"/>
      <c r="H35" s="22"/>
      <c r="I35" s="22"/>
      <c r="J35" s="22"/>
      <c r="K35" s="22"/>
    </row>
    <row r="36" spans="4:11" x14ac:dyDescent="0.25">
      <c r="D36" s="22"/>
      <c r="G36" s="22"/>
      <c r="H36" s="22"/>
      <c r="I36" s="22"/>
      <c r="J36" s="22"/>
      <c r="K36" s="22"/>
    </row>
    <row r="37" spans="4:11" x14ac:dyDescent="0.25">
      <c r="D37" s="22"/>
      <c r="G37" s="22"/>
      <c r="H37" s="22"/>
      <c r="I37" s="22"/>
      <c r="J37" s="22"/>
      <c r="K37" s="22"/>
    </row>
    <row r="38" spans="4:11" x14ac:dyDescent="0.25">
      <c r="D38" s="22"/>
      <c r="G38" s="22"/>
      <c r="H38" s="22"/>
      <c r="I38" s="22"/>
      <c r="J38" s="22"/>
      <c r="K38" s="22"/>
    </row>
    <row r="39" spans="4:11" x14ac:dyDescent="0.25">
      <c r="D39" s="22"/>
      <c r="G39" s="22"/>
      <c r="H39" s="22"/>
      <c r="I39" s="22"/>
      <c r="J39" s="22"/>
      <c r="K39" s="22"/>
    </row>
    <row r="40" spans="4:11" x14ac:dyDescent="0.25">
      <c r="D40" s="22"/>
      <c r="G40" s="22"/>
      <c r="H40" s="22"/>
      <c r="I40" s="22"/>
      <c r="J40" s="22"/>
      <c r="K40" s="22"/>
    </row>
    <row r="41" spans="4:11" x14ac:dyDescent="0.25">
      <c r="D41" s="22"/>
      <c r="G41" s="22"/>
      <c r="H41" s="22"/>
      <c r="I41" s="22"/>
      <c r="J41" s="22"/>
      <c r="K41" s="22"/>
    </row>
    <row r="42" spans="4:11" x14ac:dyDescent="0.25">
      <c r="D42" s="22"/>
      <c r="G42" s="22"/>
      <c r="H42" s="22"/>
      <c r="I42" s="22"/>
      <c r="J42" s="22"/>
      <c r="K42" s="22"/>
    </row>
    <row r="43" spans="4:11" x14ac:dyDescent="0.25">
      <c r="D43" s="22"/>
      <c r="G43" s="22"/>
      <c r="H43" s="22"/>
      <c r="I43" s="22"/>
      <c r="J43" s="22"/>
      <c r="K43" s="22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A3AC-F112-4F67-AC79-C02CFBE6C52A}">
  <sheetPr>
    <tabColor theme="0" tint="-0.14999847407452621"/>
  </sheetPr>
  <dimension ref="A1:L43"/>
  <sheetViews>
    <sheetView workbookViewId="0">
      <selection activeCell="F27" sqref="F27"/>
    </sheetView>
  </sheetViews>
  <sheetFormatPr defaultColWidth="9.140625" defaultRowHeight="12.75" x14ac:dyDescent="0.25"/>
  <cols>
    <col min="1" max="1" width="12.42578125" style="10" customWidth="1"/>
    <col min="2" max="2" width="49" style="7" customWidth="1"/>
    <col min="3" max="3" width="18.28515625" style="7" customWidth="1"/>
    <col min="4" max="4" width="17.140625" style="7" customWidth="1"/>
    <col min="5" max="5" width="46.42578125" style="7" customWidth="1"/>
    <col min="6" max="6" width="15.28515625" style="7" customWidth="1"/>
    <col min="7" max="7" width="20.42578125" style="7" customWidth="1"/>
    <col min="8" max="12" width="13.140625" style="7" customWidth="1"/>
    <col min="13" max="16384" width="9.140625" style="7"/>
  </cols>
  <sheetData>
    <row r="1" spans="1:12" x14ac:dyDescent="0.25">
      <c r="A1" s="5" t="s">
        <v>8</v>
      </c>
      <c r="B1" s="6"/>
      <c r="C1" s="6"/>
    </row>
    <row r="2" spans="1:12" x14ac:dyDescent="0.25">
      <c r="A2" s="8" t="s">
        <v>36</v>
      </c>
      <c r="B2" s="9" t="s">
        <v>90</v>
      </c>
      <c r="C2" s="31">
        <v>45140</v>
      </c>
    </row>
    <row r="4" spans="1:12" x14ac:dyDescent="0.25">
      <c r="A4" s="25"/>
      <c r="B4" s="24"/>
      <c r="C4" s="24"/>
      <c r="D4" s="24"/>
      <c r="E4" s="24"/>
      <c r="F4" s="24"/>
      <c r="G4" s="12" t="s">
        <v>77</v>
      </c>
      <c r="H4" s="11"/>
      <c r="I4" s="11"/>
      <c r="J4" s="11"/>
      <c r="K4" s="11"/>
      <c r="L4" s="11"/>
    </row>
    <row r="5" spans="1:12" x14ac:dyDescent="0.25">
      <c r="A5" s="13" t="s">
        <v>5</v>
      </c>
      <c r="B5" s="13" t="s">
        <v>6</v>
      </c>
      <c r="C5" s="13" t="s">
        <v>26</v>
      </c>
      <c r="D5" s="13" t="s">
        <v>86</v>
      </c>
      <c r="E5" s="13" t="s">
        <v>80</v>
      </c>
      <c r="F5" s="13" t="s">
        <v>70</v>
      </c>
      <c r="G5" s="14">
        <v>1</v>
      </c>
      <c r="H5" s="15">
        <v>2</v>
      </c>
      <c r="I5" s="16">
        <v>3</v>
      </c>
      <c r="J5" s="19">
        <v>4</v>
      </c>
      <c r="K5" s="18">
        <v>5</v>
      </c>
      <c r="L5" s="17">
        <v>6</v>
      </c>
    </row>
    <row r="6" spans="1:12" ht="38.25" x14ac:dyDescent="0.25">
      <c r="A6" s="10">
        <v>10</v>
      </c>
      <c r="B6" s="7" t="s">
        <v>9</v>
      </c>
      <c r="C6" s="7" t="s">
        <v>27</v>
      </c>
      <c r="D6" s="22">
        <v>8500</v>
      </c>
      <c r="E6" s="36" t="s">
        <v>87</v>
      </c>
      <c r="F6" s="10" t="s">
        <v>76</v>
      </c>
      <c r="G6" s="22">
        <f>IF($F6="A",$D6/6,IF($F6="B",$D6*INDEX(PodílySVJ!$B$4:$G$10,MATCH(RozpisPoložek_v03!G$5,PodílySVJ!$B$4:$B$10,0),4),IF($F6="C",$D6*INDEX(PodílySVJ!$B$4:$G$10,MATCH(RozpisPoložek_v03!G$5,PodílySVJ!$B$4:$B$10,0),6),"")))</f>
        <v>1420.35</v>
      </c>
      <c r="H6" s="22">
        <f>IF($F6="A",$D6/6,IF($F6="B",$D6*INDEX(PodílySVJ!$B$4:$G$10,MATCH(RozpisPoložek_v03!H$5,PodílySVJ!$B$4:$B$10,0),4),IF($F6="C",$D6*INDEX(PodílySVJ!$B$4:$G$10,MATCH(RozpisPoložek_v03!H$5,PodílySVJ!$B$4:$B$10,0),6),"")))</f>
        <v>1411.85</v>
      </c>
      <c r="I6" s="22">
        <f>IF($F6="A",$D6/6,IF($F6="B",$D6*INDEX(PodílySVJ!$B$4:$G$10,MATCH(RozpisPoložek_v03!I$5,PodílySVJ!$B$4:$B$10,0),4),IF($F6="C",$D6*INDEX(PodílySVJ!$B$4:$G$10,MATCH(RozpisPoložek_v03!I$5,PodílySVJ!$B$4:$B$10,0),6),"")))</f>
        <v>1405.8999999999999</v>
      </c>
      <c r="J6" s="22">
        <f>IF($F6="A",$D6/6,IF($F6="B",$D6*INDEX(PodílySVJ!$B$4:$G$10,MATCH(RozpisPoložek_v03!J$5,PodílySVJ!$B$4:$B$10,0),4),IF($F6="C",$D6*INDEX(PodílySVJ!$B$4:$G$10,MATCH(RozpisPoložek_v03!J$5,PodílySVJ!$B$4:$B$10,0),6),"")))</f>
        <v>1429.6999999999998</v>
      </c>
      <c r="K6" s="22">
        <f>IF($F6="A",$D6/6,IF($F6="B",$D6*INDEX(PodílySVJ!$B$4:$G$10,MATCH(RozpisPoložek_v03!K$5,PodílySVJ!$B$4:$B$10,0),4),IF($F6="C",$D6*INDEX(PodílySVJ!$B$4:$G$10,MATCH(RozpisPoložek_v03!K$5,PodílySVJ!$B$4:$B$10,0),6),"")))</f>
        <v>1414.3999999999999</v>
      </c>
      <c r="L6" s="22">
        <f>IF($F6="A",$D6/6,IF($F6="B",$D6*INDEX(PodílySVJ!$B$4:$G$10,MATCH(RozpisPoložek_v03!L$5,PodílySVJ!$B$4:$B$10,0),4),IF($F6="C",$D6*INDEX(PodílySVJ!$B$4:$G$10,MATCH(RozpisPoložek_v03!L$5,PodílySVJ!$B$4:$B$10,0),6),"")))</f>
        <v>1416.9499999999998</v>
      </c>
    </row>
    <row r="7" spans="1:12" s="28" customFormat="1" ht="12" x14ac:dyDescent="0.25">
      <c r="A7" s="27"/>
      <c r="C7" s="29" t="s">
        <v>28</v>
      </c>
      <c r="D7" s="30">
        <f>D6/12</f>
        <v>708.33333333333337</v>
      </c>
      <c r="E7" s="29"/>
      <c r="F7" s="35"/>
      <c r="G7" s="30">
        <f t="shared" ref="G7:L7" si="0">G6/12</f>
        <v>118.3625</v>
      </c>
      <c r="H7" s="30">
        <f t="shared" si="0"/>
        <v>117.65416666666665</v>
      </c>
      <c r="I7" s="30">
        <f t="shared" si="0"/>
        <v>117.15833333333332</v>
      </c>
      <c r="J7" s="30">
        <f t="shared" si="0"/>
        <v>119.14166666666665</v>
      </c>
      <c r="K7" s="30">
        <f t="shared" si="0"/>
        <v>117.86666666666666</v>
      </c>
      <c r="L7" s="30">
        <f t="shared" si="0"/>
        <v>118.07916666666665</v>
      </c>
    </row>
    <row r="8" spans="1:12" ht="25.5" x14ac:dyDescent="0.25">
      <c r="A8" s="10">
        <v>20</v>
      </c>
      <c r="B8" s="7" t="s">
        <v>81</v>
      </c>
      <c r="C8" s="7" t="s">
        <v>27</v>
      </c>
      <c r="D8" s="22">
        <v>2000</v>
      </c>
      <c r="E8" s="36" t="s">
        <v>89</v>
      </c>
      <c r="F8" s="10" t="s">
        <v>75</v>
      </c>
      <c r="G8" s="22">
        <f>IF($F8="A",$D8/6,IF($F8="B",$D8*INDEX(PodílySVJ!$B$4:$G$10,MATCH(RozpisPoložek_v03!G$5,PodílySVJ!$B$4:$B$10,0),4),IF($F8="C",$D8*INDEX(PodílySVJ!$B$4:$G$10,MATCH(RozpisPoložek_v03!G$5,PodílySVJ!$B$4:$B$10,0),6),"")))</f>
        <v>333.33333333333331</v>
      </c>
      <c r="H8" s="22">
        <f>IF($F8="A",$D8/6,IF($F8="B",$D8*INDEX(PodílySVJ!$B$4:$G$10,MATCH(RozpisPoložek_v03!H$5,PodílySVJ!$B$4:$B$10,0),4),IF($F8="C",$D8*INDEX(PodílySVJ!$B$4:$G$10,MATCH(RozpisPoložek_v03!H$5,PodílySVJ!$B$4:$B$10,0),6),"")))</f>
        <v>333.33333333333331</v>
      </c>
      <c r="I8" s="22">
        <f>IF($F8="A",$D8/6,IF($F8="B",$D8*INDEX(PodílySVJ!$B$4:$G$10,MATCH(RozpisPoložek_v03!I$5,PodílySVJ!$B$4:$B$10,0),4),IF($F8="C",$D8*INDEX(PodílySVJ!$B$4:$G$10,MATCH(RozpisPoložek_v03!I$5,PodílySVJ!$B$4:$B$10,0),6),"")))</f>
        <v>333.33333333333331</v>
      </c>
      <c r="J8" s="22">
        <f>IF($F8="A",$D8/6,IF($F8="B",$D8*INDEX(PodílySVJ!$B$4:$G$10,MATCH(RozpisPoložek_v03!J$5,PodílySVJ!$B$4:$B$10,0),4),IF($F8="C",$D8*INDEX(PodílySVJ!$B$4:$G$10,MATCH(RozpisPoložek_v03!J$5,PodílySVJ!$B$4:$B$10,0),6),"")))</f>
        <v>333.33333333333331</v>
      </c>
      <c r="K8" s="22">
        <f>IF($F8="A",$D8/6,IF($F8="B",$D8*INDEX(PodílySVJ!$B$4:$G$10,MATCH(RozpisPoložek_v03!K$5,PodílySVJ!$B$4:$B$10,0),4),IF($F8="C",$D8*INDEX(PodílySVJ!$B$4:$G$10,MATCH(RozpisPoložek_v03!K$5,PodílySVJ!$B$4:$B$10,0),6),"")))</f>
        <v>333.33333333333331</v>
      </c>
      <c r="L8" s="22">
        <f>IF($F8="A",$D8/6,IF($F8="B",$D8*INDEX(PodílySVJ!$B$4:$G$10,MATCH(RozpisPoložek_v03!L$5,PodílySVJ!$B$4:$B$10,0),4),IF($F8="C",$D8*INDEX(PodílySVJ!$B$4:$G$10,MATCH(RozpisPoložek_v03!L$5,PodílySVJ!$B$4:$B$10,0),6),"")))</f>
        <v>333.33333333333331</v>
      </c>
    </row>
    <row r="9" spans="1:12" s="28" customFormat="1" ht="12" x14ac:dyDescent="0.25">
      <c r="A9" s="27"/>
      <c r="C9" s="29" t="s">
        <v>28</v>
      </c>
      <c r="D9" s="30">
        <f>D8/12</f>
        <v>166.66666666666666</v>
      </c>
      <c r="E9" s="29"/>
      <c r="F9" s="35"/>
      <c r="G9" s="30">
        <f t="shared" ref="G9:L11" si="1">G8/12</f>
        <v>27.777777777777775</v>
      </c>
      <c r="H9" s="30">
        <f t="shared" si="1"/>
        <v>27.777777777777775</v>
      </c>
      <c r="I9" s="30">
        <f t="shared" si="1"/>
        <v>27.777777777777775</v>
      </c>
      <c r="J9" s="30">
        <f t="shared" si="1"/>
        <v>27.777777777777775</v>
      </c>
      <c r="K9" s="30">
        <f t="shared" si="1"/>
        <v>27.777777777777775</v>
      </c>
      <c r="L9" s="30">
        <f t="shared" si="1"/>
        <v>27.777777777777775</v>
      </c>
    </row>
    <row r="10" spans="1:12" ht="25.5" x14ac:dyDescent="0.25">
      <c r="A10" s="10">
        <v>30</v>
      </c>
      <c r="B10" s="7" t="s">
        <v>16</v>
      </c>
      <c r="C10" s="7" t="s">
        <v>27</v>
      </c>
      <c r="D10" s="22">
        <v>5000</v>
      </c>
      <c r="E10" s="36" t="s">
        <v>82</v>
      </c>
      <c r="F10" s="10" t="s">
        <v>73</v>
      </c>
      <c r="G10" s="22">
        <f>IF($F10="A",$D10/6,IF($F10="B",$D10*INDEX(PodílySVJ!$B$4:$G$10,MATCH(RozpisPoložek_v03!G$5,PodílySVJ!$B$4:$B$10,0),4),IF($F10="C",$D10*INDEX(PodílySVJ!$B$4:$G$10,MATCH(RozpisPoložek_v03!G$5,PodílySVJ!$B$4:$B$10,0),6),"")))</f>
        <v>833.33333333333337</v>
      </c>
      <c r="H10" s="22">
        <f>IF($F10="A",$D10/6,IF($F10="B",$D10*INDEX(PodílySVJ!$B$4:$G$10,MATCH(RozpisPoložek_v03!H$5,PodílySVJ!$B$4:$B$10,0),4),IF($F10="C",$D10*INDEX(PodílySVJ!$B$4:$G$10,MATCH(RozpisPoložek_v03!H$5,PodílySVJ!$B$4:$B$10,0),6),"")))</f>
        <v>833.33333333333337</v>
      </c>
      <c r="I10" s="22">
        <f>IF($F10="A",$D10/6,IF($F10="B",$D10*INDEX(PodílySVJ!$B$4:$G$10,MATCH(RozpisPoložek_v03!I$5,PodílySVJ!$B$4:$B$10,0),4),IF($F10="C",$D10*INDEX(PodílySVJ!$B$4:$G$10,MATCH(RozpisPoložek_v03!I$5,PodílySVJ!$B$4:$B$10,0),6),"")))</f>
        <v>833.33333333333337</v>
      </c>
      <c r="J10" s="22">
        <f>IF($F10="A",$D10/6,IF($F10="B",$D10*INDEX(PodílySVJ!$B$4:$G$10,MATCH(RozpisPoložek_v03!J$5,PodílySVJ!$B$4:$B$10,0),4),IF($F10="C",$D10*INDEX(PodílySVJ!$B$4:$G$10,MATCH(RozpisPoložek_v03!J$5,PodílySVJ!$B$4:$B$10,0),6),"")))</f>
        <v>833.33333333333337</v>
      </c>
      <c r="K10" s="22">
        <f>IF($F10="A",$D10/6,IF($F10="B",$D10*INDEX(PodílySVJ!$B$4:$G$10,MATCH(RozpisPoložek_v03!K$5,PodílySVJ!$B$4:$B$10,0),4),IF($F10="C",$D10*INDEX(PodílySVJ!$B$4:$G$10,MATCH(RozpisPoložek_v03!K$5,PodílySVJ!$B$4:$B$10,0),6),"")))</f>
        <v>833.33333333333337</v>
      </c>
      <c r="L10" s="22">
        <f>IF($F10="A",$D10/6,IF($F10="B",$D10*INDEX(PodílySVJ!$B$4:$G$10,MATCH(RozpisPoložek_v03!L$5,PodílySVJ!$B$4:$B$10,0),4),IF($F10="C",$D10*INDEX(PodílySVJ!$B$4:$G$10,MATCH(RozpisPoložek_v03!L$5,PodílySVJ!$B$4:$B$10,0),6),"")))</f>
        <v>833.33333333333337</v>
      </c>
    </row>
    <row r="11" spans="1:12" s="28" customFormat="1" ht="12" x14ac:dyDescent="0.25">
      <c r="A11" s="27"/>
      <c r="C11" s="29" t="s">
        <v>28</v>
      </c>
      <c r="D11" s="30">
        <f>D10/12</f>
        <v>416.66666666666669</v>
      </c>
      <c r="E11" s="29"/>
      <c r="F11" s="35"/>
      <c r="G11" s="30">
        <f t="shared" si="1"/>
        <v>69.444444444444443</v>
      </c>
      <c r="H11" s="30">
        <f t="shared" si="1"/>
        <v>69.444444444444443</v>
      </c>
      <c r="I11" s="30">
        <f t="shared" si="1"/>
        <v>69.444444444444443</v>
      </c>
      <c r="J11" s="30">
        <f t="shared" si="1"/>
        <v>69.444444444444443</v>
      </c>
      <c r="K11" s="30">
        <f t="shared" si="1"/>
        <v>69.444444444444443</v>
      </c>
      <c r="L11" s="30">
        <f t="shared" si="1"/>
        <v>69.444444444444443</v>
      </c>
    </row>
    <row r="12" spans="1:12" ht="51" x14ac:dyDescent="0.25">
      <c r="A12" s="10">
        <v>40</v>
      </c>
      <c r="B12" s="7" t="s">
        <v>11</v>
      </c>
      <c r="C12" s="7" t="s">
        <v>27</v>
      </c>
      <c r="D12" s="22">
        <v>100000</v>
      </c>
      <c r="E12" s="36" t="s">
        <v>83</v>
      </c>
      <c r="F12" s="10" t="s">
        <v>73</v>
      </c>
      <c r="G12" s="22">
        <f>IF($F12="A",$D12/6,IF($F12="B",$D12*INDEX(PodílySVJ!$B$4:$G$10,MATCH(RozpisPoložek_v03!G$5,PodílySVJ!$B$4:$B$10,0),4),IF($F12="C",$D12*INDEX(PodílySVJ!$B$4:$G$10,MATCH(RozpisPoložek_v03!G$5,PodílySVJ!$B$4:$B$10,0),6),"")))</f>
        <v>16666.666666666668</v>
      </c>
      <c r="H12" s="22">
        <f>IF($F12="A",$D12/6,IF($F12="B",$D12*INDEX(PodílySVJ!$B$4:$G$10,MATCH(RozpisPoložek_v03!H$5,PodílySVJ!$B$4:$B$10,0),4),IF($F12="C",$D12*INDEX(PodílySVJ!$B$4:$G$10,MATCH(RozpisPoložek_v03!H$5,PodílySVJ!$B$4:$B$10,0),6),"")))</f>
        <v>16666.666666666668</v>
      </c>
      <c r="I12" s="22">
        <f>IF($F12="A",$D12/6,IF($F12="B",$D12*INDEX(PodílySVJ!$B$4:$G$10,MATCH(RozpisPoložek_v03!I$5,PodílySVJ!$B$4:$B$10,0),4),IF($F12="C",$D12*INDEX(PodílySVJ!$B$4:$G$10,MATCH(RozpisPoložek_v03!I$5,PodílySVJ!$B$4:$B$10,0),6),"")))</f>
        <v>16666.666666666668</v>
      </c>
      <c r="J12" s="22">
        <f>IF($F12="A",$D12/6,IF($F12="B",$D12*INDEX(PodílySVJ!$B$4:$G$10,MATCH(RozpisPoložek_v03!J$5,PodílySVJ!$B$4:$B$10,0),4),IF($F12="C",$D12*INDEX(PodílySVJ!$B$4:$G$10,MATCH(RozpisPoložek_v03!J$5,PodílySVJ!$B$4:$B$10,0),6),"")))</f>
        <v>16666.666666666668</v>
      </c>
      <c r="K12" s="22">
        <f>IF($F12="A",$D12/6,IF($F12="B",$D12*INDEX(PodílySVJ!$B$4:$G$10,MATCH(RozpisPoložek_v03!K$5,PodílySVJ!$B$4:$B$10,0),4),IF($F12="C",$D12*INDEX(PodílySVJ!$B$4:$G$10,MATCH(RozpisPoložek_v03!K$5,PodílySVJ!$B$4:$B$10,0),6),"")))</f>
        <v>16666.666666666668</v>
      </c>
      <c r="L12" s="22">
        <f>IF($F12="A",$D12/6,IF($F12="B",$D12*INDEX(PodílySVJ!$B$4:$G$10,MATCH(RozpisPoložek_v03!L$5,PodílySVJ!$B$4:$B$10,0),4),IF($F12="C",$D12*INDEX(PodílySVJ!$B$4:$G$10,MATCH(RozpisPoložek_v03!L$5,PodílySVJ!$B$4:$B$10,0),6),"")))</f>
        <v>16666.666666666668</v>
      </c>
    </row>
    <row r="13" spans="1:12" s="28" customFormat="1" ht="12" x14ac:dyDescent="0.25">
      <c r="A13" s="27"/>
      <c r="C13" s="29" t="s">
        <v>28</v>
      </c>
      <c r="D13" s="30">
        <f>D12/12</f>
        <v>8333.3333333333339</v>
      </c>
      <c r="E13" s="29"/>
      <c r="F13" s="35"/>
      <c r="G13" s="30">
        <f t="shared" ref="G13:L13" si="2">G12/12</f>
        <v>1388.8888888888889</v>
      </c>
      <c r="H13" s="30">
        <f t="shared" si="2"/>
        <v>1388.8888888888889</v>
      </c>
      <c r="I13" s="30">
        <f t="shared" si="2"/>
        <v>1388.8888888888889</v>
      </c>
      <c r="J13" s="30">
        <f t="shared" si="2"/>
        <v>1388.8888888888889</v>
      </c>
      <c r="K13" s="30">
        <f t="shared" si="2"/>
        <v>1388.8888888888889</v>
      </c>
      <c r="L13" s="30">
        <f t="shared" si="2"/>
        <v>1388.8888888888889</v>
      </c>
    </row>
    <row r="14" spans="1:12" ht="76.5" x14ac:dyDescent="0.25">
      <c r="A14" s="10">
        <v>50</v>
      </c>
      <c r="B14" s="7" t="s">
        <v>12</v>
      </c>
      <c r="C14" s="7" t="s">
        <v>27</v>
      </c>
      <c r="D14" s="22">
        <v>50000</v>
      </c>
      <c r="E14" s="36" t="s">
        <v>84</v>
      </c>
      <c r="F14" s="10" t="s">
        <v>76</v>
      </c>
      <c r="G14" s="22">
        <f>IF($F14="A",$D14/6,IF($F14="B",$D14*INDEX(PodílySVJ!$B$4:$G$10,MATCH(RozpisPoložek_v03!G$5,PodílySVJ!$B$4:$B$10,0),4),IF($F14="C",$D14*INDEX(PodílySVJ!$B$4:$G$10,MATCH(RozpisPoložek_v03!G$5,PodílySVJ!$B$4:$B$10,0),6),"")))</f>
        <v>8355</v>
      </c>
      <c r="H14" s="22">
        <f>IF($F14="A",$D14/6,IF($F14="B",$D14*INDEX(PodílySVJ!$B$4:$G$10,MATCH(RozpisPoložek_v03!H$5,PodílySVJ!$B$4:$B$10,0),4),IF($F14="C",$D14*INDEX(PodílySVJ!$B$4:$G$10,MATCH(RozpisPoložek_v03!H$5,PodílySVJ!$B$4:$B$10,0),6),"")))</f>
        <v>8305</v>
      </c>
      <c r="I14" s="22">
        <f>IF($F14="A",$D14/6,IF($F14="B",$D14*INDEX(PodílySVJ!$B$4:$G$10,MATCH(RozpisPoložek_v03!I$5,PodílySVJ!$B$4:$B$10,0),4),IF($F14="C",$D14*INDEX(PodílySVJ!$B$4:$G$10,MATCH(RozpisPoložek_v03!I$5,PodílySVJ!$B$4:$B$10,0),6),"")))</f>
        <v>8270</v>
      </c>
      <c r="J14" s="22">
        <f>IF($F14="A",$D14/6,IF($F14="B",$D14*INDEX(PodílySVJ!$B$4:$G$10,MATCH(RozpisPoložek_v03!J$5,PodílySVJ!$B$4:$B$10,0),4),IF($F14="C",$D14*INDEX(PodílySVJ!$B$4:$G$10,MATCH(RozpisPoložek_v03!J$5,PodílySVJ!$B$4:$B$10,0),6),"")))</f>
        <v>8410</v>
      </c>
      <c r="K14" s="22">
        <f>IF($F14="A",$D14/6,IF($F14="B",$D14*INDEX(PodílySVJ!$B$4:$G$10,MATCH(RozpisPoložek_v03!K$5,PodílySVJ!$B$4:$B$10,0),4),IF($F14="C",$D14*INDEX(PodílySVJ!$B$4:$G$10,MATCH(RozpisPoložek_v03!K$5,PodílySVJ!$B$4:$B$10,0),6),"")))</f>
        <v>8320</v>
      </c>
      <c r="L14" s="22">
        <f>IF($F14="A",$D14/6,IF($F14="B",$D14*INDEX(PodílySVJ!$B$4:$G$10,MATCH(RozpisPoložek_v03!L$5,PodílySVJ!$B$4:$B$10,0),4),IF($F14="C",$D14*INDEX(PodílySVJ!$B$4:$G$10,MATCH(RozpisPoložek_v03!L$5,PodílySVJ!$B$4:$B$10,0),6),"")))</f>
        <v>8335</v>
      </c>
    </row>
    <row r="15" spans="1:12" s="28" customFormat="1" ht="12" x14ac:dyDescent="0.25">
      <c r="A15" s="27"/>
      <c r="C15" s="29" t="s">
        <v>28</v>
      </c>
      <c r="D15" s="30">
        <f>D14/12</f>
        <v>4166.666666666667</v>
      </c>
      <c r="E15" s="29"/>
      <c r="F15" s="35"/>
      <c r="G15" s="30">
        <f t="shared" ref="G15:L15" si="3">G14/12</f>
        <v>696.25</v>
      </c>
      <c r="H15" s="30">
        <f t="shared" si="3"/>
        <v>692.08333333333337</v>
      </c>
      <c r="I15" s="30">
        <f t="shared" si="3"/>
        <v>689.16666666666663</v>
      </c>
      <c r="J15" s="30">
        <f t="shared" si="3"/>
        <v>700.83333333333337</v>
      </c>
      <c r="K15" s="30">
        <f t="shared" si="3"/>
        <v>693.33333333333337</v>
      </c>
      <c r="L15" s="30">
        <f t="shared" si="3"/>
        <v>694.58333333333337</v>
      </c>
    </row>
    <row r="16" spans="1:12" x14ac:dyDescent="0.25">
      <c r="A16" s="10">
        <v>60</v>
      </c>
      <c r="B16" s="7" t="s">
        <v>13</v>
      </c>
      <c r="C16" s="7" t="s">
        <v>27</v>
      </c>
      <c r="D16" s="22">
        <f>3000*12</f>
        <v>36000</v>
      </c>
      <c r="E16" s="26" t="s">
        <v>78</v>
      </c>
      <c r="F16" s="10" t="s">
        <v>73</v>
      </c>
      <c r="G16" s="22">
        <f>IF($F16="A",$D16/6,IF($F16="B",$D16*INDEX(PodílySVJ!$B$4:$G$10,MATCH(RozpisPoložek_v03!G$5,PodílySVJ!$B$4:$B$10,0),4),IF($F16="C",$D16*INDEX(PodílySVJ!$B$4:$G$10,MATCH(RozpisPoložek_v03!G$5,PodílySVJ!$B$4:$B$10,0),6),"")))</f>
        <v>6000</v>
      </c>
      <c r="H16" s="22">
        <f>IF($F16="A",$D16/6,IF($F16="B",$D16*INDEX(PodílySVJ!$B$4:$G$10,MATCH(RozpisPoložek_v03!H$5,PodílySVJ!$B$4:$B$10,0),4),IF($F16="C",$D16*INDEX(PodílySVJ!$B$4:$G$10,MATCH(RozpisPoložek_v03!H$5,PodílySVJ!$B$4:$B$10,0),6),"")))</f>
        <v>6000</v>
      </c>
      <c r="I16" s="22">
        <f>IF($F16="A",$D16/6,IF($F16="B",$D16*INDEX(PodílySVJ!$B$4:$G$10,MATCH(RozpisPoložek_v03!I$5,PodílySVJ!$B$4:$B$10,0),4),IF($F16="C",$D16*INDEX(PodílySVJ!$B$4:$G$10,MATCH(RozpisPoložek_v03!I$5,PodílySVJ!$B$4:$B$10,0),6),"")))</f>
        <v>6000</v>
      </c>
      <c r="J16" s="22">
        <f>IF($F16="A",$D16/6,IF($F16="B",$D16*INDEX(PodílySVJ!$B$4:$G$10,MATCH(RozpisPoložek_v03!J$5,PodílySVJ!$B$4:$B$10,0),4),IF($F16="C",$D16*INDEX(PodílySVJ!$B$4:$G$10,MATCH(RozpisPoložek_v03!J$5,PodílySVJ!$B$4:$B$10,0),6),"")))</f>
        <v>6000</v>
      </c>
      <c r="K16" s="22">
        <f>IF($F16="A",$D16/6,IF($F16="B",$D16*INDEX(PodílySVJ!$B$4:$G$10,MATCH(RozpisPoložek_v03!K$5,PodílySVJ!$B$4:$B$10,0),4),IF($F16="C",$D16*INDEX(PodílySVJ!$B$4:$G$10,MATCH(RozpisPoložek_v03!K$5,PodílySVJ!$B$4:$B$10,0),6),"")))</f>
        <v>6000</v>
      </c>
      <c r="L16" s="22">
        <f>IF($F16="A",$D16/6,IF($F16="B",$D16*INDEX(PodílySVJ!$B$4:$G$10,MATCH(RozpisPoložek_v03!L$5,PodílySVJ!$B$4:$B$10,0),4),IF($F16="C",$D16*INDEX(PodílySVJ!$B$4:$G$10,MATCH(RozpisPoložek_v03!L$5,PodílySVJ!$B$4:$B$10,0),6),"")))</f>
        <v>6000</v>
      </c>
    </row>
    <row r="17" spans="1:12" s="28" customFormat="1" ht="12" x14ac:dyDescent="0.25">
      <c r="A17" s="27"/>
      <c r="C17" s="29" t="s">
        <v>28</v>
      </c>
      <c r="D17" s="30">
        <f>D16/12</f>
        <v>3000</v>
      </c>
      <c r="E17" s="29"/>
      <c r="F17" s="35"/>
      <c r="G17" s="30">
        <f t="shared" ref="G17:L17" si="4">G16/12</f>
        <v>500</v>
      </c>
      <c r="H17" s="30">
        <f t="shared" si="4"/>
        <v>500</v>
      </c>
      <c r="I17" s="30">
        <f t="shared" si="4"/>
        <v>500</v>
      </c>
      <c r="J17" s="30">
        <f t="shared" si="4"/>
        <v>500</v>
      </c>
      <c r="K17" s="30">
        <f t="shared" si="4"/>
        <v>500</v>
      </c>
      <c r="L17" s="30">
        <f t="shared" si="4"/>
        <v>500</v>
      </c>
    </row>
    <row r="18" spans="1:12" ht="38.25" x14ac:dyDescent="0.25">
      <c r="A18" s="10">
        <v>70</v>
      </c>
      <c r="B18" s="7" t="s">
        <v>14</v>
      </c>
      <c r="C18" s="7" t="s">
        <v>27</v>
      </c>
      <c r="D18" s="22">
        <v>3000</v>
      </c>
      <c r="E18" s="36" t="s">
        <v>85</v>
      </c>
      <c r="F18" s="10" t="s">
        <v>73</v>
      </c>
      <c r="G18" s="22">
        <f>IF($F18="A",$D18/6,IF($F18="B",$D18*INDEX(PodílySVJ!$B$4:$G$10,MATCH(RozpisPoložek_v03!G$5,PodílySVJ!$B$4:$B$10,0),4),IF($F18="C",$D18*INDEX(PodílySVJ!$B$4:$G$10,MATCH(RozpisPoložek_v03!G$5,PodílySVJ!$B$4:$B$10,0),6),"")))</f>
        <v>500</v>
      </c>
      <c r="H18" s="22">
        <f>IF($F18="A",$D18/6,IF($F18="B",$D18*INDEX(PodílySVJ!$B$4:$G$10,MATCH(RozpisPoložek_v03!H$5,PodílySVJ!$B$4:$B$10,0),4),IF($F18="C",$D18*INDEX(PodílySVJ!$B$4:$G$10,MATCH(RozpisPoložek_v03!H$5,PodílySVJ!$B$4:$B$10,0),6),"")))</f>
        <v>500</v>
      </c>
      <c r="I18" s="22">
        <f>IF($F18="A",$D18/6,IF($F18="B",$D18*INDEX(PodílySVJ!$B$4:$G$10,MATCH(RozpisPoložek_v03!I$5,PodílySVJ!$B$4:$B$10,0),4),IF($F18="C",$D18*INDEX(PodílySVJ!$B$4:$G$10,MATCH(RozpisPoložek_v03!I$5,PodílySVJ!$B$4:$B$10,0),6),"")))</f>
        <v>500</v>
      </c>
      <c r="J18" s="22">
        <f>IF($F18="A",$D18/6,IF($F18="B",$D18*INDEX(PodílySVJ!$B$4:$G$10,MATCH(RozpisPoložek_v03!J$5,PodílySVJ!$B$4:$B$10,0),4),IF($F18="C",$D18*INDEX(PodílySVJ!$B$4:$G$10,MATCH(RozpisPoložek_v03!J$5,PodílySVJ!$B$4:$B$10,0),6),"")))</f>
        <v>500</v>
      </c>
      <c r="K18" s="22">
        <f>IF($F18="A",$D18/6,IF($F18="B",$D18*INDEX(PodílySVJ!$B$4:$G$10,MATCH(RozpisPoložek_v03!K$5,PodílySVJ!$B$4:$B$10,0),4),IF($F18="C",$D18*INDEX(PodílySVJ!$B$4:$G$10,MATCH(RozpisPoložek_v03!K$5,PodílySVJ!$B$4:$B$10,0),6),"")))</f>
        <v>500</v>
      </c>
      <c r="L18" s="22">
        <f>IF($F18="A",$D18/6,IF($F18="B",$D18*INDEX(PodílySVJ!$B$4:$G$10,MATCH(RozpisPoložek_v03!L$5,PodílySVJ!$B$4:$B$10,0),4),IF($F18="C",$D18*INDEX(PodílySVJ!$B$4:$G$10,MATCH(RozpisPoložek_v03!L$5,PodílySVJ!$B$4:$B$10,0),6),"")))</f>
        <v>500</v>
      </c>
    </row>
    <row r="19" spans="1:12" s="28" customFormat="1" ht="12" x14ac:dyDescent="0.25">
      <c r="A19" s="27"/>
      <c r="C19" s="29" t="s">
        <v>28</v>
      </c>
      <c r="D19" s="30">
        <f>D18/12</f>
        <v>250</v>
      </c>
      <c r="E19" s="29"/>
      <c r="F19" s="35"/>
      <c r="G19" s="30">
        <f t="shared" ref="G19:L19" si="5">G18/12</f>
        <v>41.666666666666664</v>
      </c>
      <c r="H19" s="30">
        <f t="shared" si="5"/>
        <v>41.666666666666664</v>
      </c>
      <c r="I19" s="30">
        <f t="shared" si="5"/>
        <v>41.666666666666664</v>
      </c>
      <c r="J19" s="30">
        <f t="shared" si="5"/>
        <v>41.666666666666664</v>
      </c>
      <c r="K19" s="30">
        <f t="shared" si="5"/>
        <v>41.666666666666664</v>
      </c>
      <c r="L19" s="30">
        <f t="shared" si="5"/>
        <v>41.666666666666664</v>
      </c>
    </row>
    <row r="20" spans="1:12" ht="38.25" x14ac:dyDescent="0.25">
      <c r="A20" s="10">
        <v>80</v>
      </c>
      <c r="B20" s="7" t="s">
        <v>79</v>
      </c>
      <c r="C20" s="7" t="s">
        <v>27</v>
      </c>
      <c r="D20" s="22">
        <f>2000*12</f>
        <v>24000</v>
      </c>
      <c r="E20" s="36" t="s">
        <v>88</v>
      </c>
      <c r="F20" s="10" t="s">
        <v>73</v>
      </c>
      <c r="G20" s="22">
        <f>IF($F20="A",$D20/6,IF($F20="B",$D20*INDEX(PodílySVJ!$B$4:$G$10,MATCH(RozpisPoložek_v03!G$5,PodílySVJ!$B$4:$B$10,0),4),IF($F20="C",$D20*INDEX(PodílySVJ!$B$4:$G$10,MATCH(RozpisPoložek_v03!G$5,PodílySVJ!$B$4:$B$10,0),6),"")))</f>
        <v>4000</v>
      </c>
      <c r="H20" s="22">
        <f>IF($F20="A",$D20/6,IF($F20="B",$D20*INDEX(PodílySVJ!$B$4:$G$10,MATCH(RozpisPoložek_v03!H$5,PodílySVJ!$B$4:$B$10,0),4),IF($F20="C",$D20*INDEX(PodílySVJ!$B$4:$G$10,MATCH(RozpisPoložek_v03!H$5,PodílySVJ!$B$4:$B$10,0),6),"")))</f>
        <v>4000</v>
      </c>
      <c r="I20" s="22">
        <f>IF($F20="A",$D20/6,IF($F20="B",$D20*INDEX(PodílySVJ!$B$4:$G$10,MATCH(RozpisPoložek_v03!I$5,PodílySVJ!$B$4:$B$10,0),4),IF($F20="C",$D20*INDEX(PodílySVJ!$B$4:$G$10,MATCH(RozpisPoložek_v03!I$5,PodílySVJ!$B$4:$B$10,0),6),"")))</f>
        <v>4000</v>
      </c>
      <c r="J20" s="22">
        <f>IF($F20="A",$D20/6,IF($F20="B",$D20*INDEX(PodílySVJ!$B$4:$G$10,MATCH(RozpisPoložek_v03!J$5,PodílySVJ!$B$4:$B$10,0),4),IF($F20="C",$D20*INDEX(PodílySVJ!$B$4:$G$10,MATCH(RozpisPoložek_v03!J$5,PodílySVJ!$B$4:$B$10,0),6),"")))</f>
        <v>4000</v>
      </c>
      <c r="K20" s="22">
        <f>IF($F20="A",$D20/6,IF($F20="B",$D20*INDEX(PodílySVJ!$B$4:$G$10,MATCH(RozpisPoložek_v03!K$5,PodílySVJ!$B$4:$B$10,0),4),IF($F20="C",$D20*INDEX(PodílySVJ!$B$4:$G$10,MATCH(RozpisPoložek_v03!K$5,PodílySVJ!$B$4:$B$10,0),6),"")))</f>
        <v>4000</v>
      </c>
      <c r="L20" s="22">
        <f>IF($F20="A",$D20/6,IF($F20="B",$D20*INDEX(PodílySVJ!$B$4:$G$10,MATCH(RozpisPoložek_v03!L$5,PodílySVJ!$B$4:$B$10,0),4),IF($F20="C",$D20*INDEX(PodílySVJ!$B$4:$G$10,MATCH(RozpisPoložek_v03!L$5,PodílySVJ!$B$4:$B$10,0),6),"")))</f>
        <v>4000</v>
      </c>
    </row>
    <row r="21" spans="1:12" s="28" customFormat="1" ht="12" x14ac:dyDescent="0.25">
      <c r="A21" s="27"/>
      <c r="C21" s="29" t="s">
        <v>28</v>
      </c>
      <c r="D21" s="30">
        <f>D20/12</f>
        <v>2000</v>
      </c>
      <c r="E21" s="29"/>
      <c r="F21" s="35"/>
      <c r="G21" s="30">
        <f t="shared" ref="G21:L21" si="6">G20/12</f>
        <v>333.33333333333331</v>
      </c>
      <c r="H21" s="30">
        <f t="shared" si="6"/>
        <v>333.33333333333331</v>
      </c>
      <c r="I21" s="30">
        <f t="shared" si="6"/>
        <v>333.33333333333331</v>
      </c>
      <c r="J21" s="30">
        <f t="shared" si="6"/>
        <v>333.33333333333331</v>
      </c>
      <c r="K21" s="30">
        <f t="shared" si="6"/>
        <v>333.33333333333331</v>
      </c>
      <c r="L21" s="30">
        <f t="shared" si="6"/>
        <v>333.33333333333331</v>
      </c>
    </row>
    <row r="22" spans="1:12" x14ac:dyDescent="0.25">
      <c r="D22" s="22"/>
      <c r="E22" s="26"/>
      <c r="F22" s="10"/>
      <c r="G22" s="22"/>
      <c r="H22" s="22"/>
      <c r="I22" s="22"/>
      <c r="J22" s="22"/>
      <c r="K22" s="22"/>
    </row>
    <row r="23" spans="1:12" x14ac:dyDescent="0.25">
      <c r="B23" s="7" t="s">
        <v>22</v>
      </c>
      <c r="C23" s="7" t="s">
        <v>27</v>
      </c>
      <c r="D23" s="22">
        <f>SUMIFS(D6:D21,C6:C21,"rok")</f>
        <v>228500</v>
      </c>
      <c r="E23" s="26"/>
      <c r="F23" s="10"/>
      <c r="G23" s="22">
        <f t="shared" ref="G23:L23" si="7">SUMIFS(G6:G21,$C$6:$C$21,"rok")</f>
        <v>38108.683333333334</v>
      </c>
      <c r="H23" s="22">
        <f t="shared" si="7"/>
        <v>38050.183333333334</v>
      </c>
      <c r="I23" s="22">
        <f t="shared" si="7"/>
        <v>38009.233333333337</v>
      </c>
      <c r="J23" s="22">
        <f t="shared" si="7"/>
        <v>38173.033333333333</v>
      </c>
      <c r="K23" s="22">
        <f t="shared" si="7"/>
        <v>38067.733333333337</v>
      </c>
      <c r="L23" s="22">
        <f t="shared" si="7"/>
        <v>38085.283333333333</v>
      </c>
    </row>
    <row r="24" spans="1:12" s="28" customFormat="1" ht="12" x14ac:dyDescent="0.25">
      <c r="A24" s="27"/>
      <c r="C24" s="29" t="s">
        <v>28</v>
      </c>
      <c r="D24" s="30">
        <f>D23/12</f>
        <v>19041.666666666668</v>
      </c>
      <c r="E24" s="29"/>
      <c r="F24" s="35"/>
      <c r="G24" s="30">
        <f t="shared" ref="G24:L24" si="8">G23/12</f>
        <v>3175.723611111111</v>
      </c>
      <c r="H24" s="30">
        <f t="shared" si="8"/>
        <v>3170.848611111111</v>
      </c>
      <c r="I24" s="30">
        <f t="shared" si="8"/>
        <v>3167.4361111111116</v>
      </c>
      <c r="J24" s="30">
        <f t="shared" si="8"/>
        <v>3181.0861111111112</v>
      </c>
      <c r="K24" s="30">
        <f t="shared" si="8"/>
        <v>3172.3111111111116</v>
      </c>
      <c r="L24" s="30">
        <f t="shared" si="8"/>
        <v>3173.7736111111112</v>
      </c>
    </row>
    <row r="25" spans="1:12" x14ac:dyDescent="0.25">
      <c r="D25" s="22"/>
      <c r="G25" s="22"/>
      <c r="H25" s="22"/>
      <c r="I25" s="22"/>
      <c r="J25" s="22"/>
      <c r="K25" s="22"/>
    </row>
    <row r="26" spans="1:12" x14ac:dyDescent="0.25">
      <c r="D26" s="22"/>
      <c r="G26" s="22"/>
      <c r="H26" s="22"/>
      <c r="I26" s="22"/>
      <c r="J26" s="22"/>
      <c r="K26" s="22"/>
    </row>
    <row r="27" spans="1:12" x14ac:dyDescent="0.25">
      <c r="D27" s="22"/>
      <c r="G27" s="22"/>
      <c r="H27" s="22"/>
      <c r="I27" s="22"/>
      <c r="J27" s="22"/>
      <c r="K27" s="22"/>
    </row>
    <row r="28" spans="1:12" x14ac:dyDescent="0.25">
      <c r="D28" s="22"/>
      <c r="G28" s="22"/>
      <c r="H28" s="22"/>
      <c r="I28" s="22"/>
      <c r="J28" s="22"/>
      <c r="K28" s="22"/>
    </row>
    <row r="29" spans="1:12" x14ac:dyDescent="0.25">
      <c r="D29" s="22"/>
      <c r="G29" s="22"/>
      <c r="H29" s="22"/>
      <c r="I29" s="22"/>
      <c r="J29" s="22"/>
      <c r="K29" s="22"/>
    </row>
    <row r="30" spans="1:12" x14ac:dyDescent="0.25">
      <c r="D30" s="22"/>
      <c r="G30" s="22"/>
      <c r="H30" s="22"/>
      <c r="I30" s="22"/>
      <c r="J30" s="22"/>
      <c r="K30" s="22"/>
    </row>
    <row r="31" spans="1:12" x14ac:dyDescent="0.25">
      <c r="D31" s="22"/>
      <c r="G31" s="22"/>
      <c r="H31" s="22"/>
      <c r="I31" s="22"/>
      <c r="J31" s="22"/>
      <c r="K31" s="22"/>
    </row>
    <row r="32" spans="1:12" x14ac:dyDescent="0.25">
      <c r="D32" s="22"/>
      <c r="G32" s="22"/>
      <c r="H32" s="22"/>
      <c r="I32" s="22"/>
      <c r="J32" s="22"/>
      <c r="K32" s="22"/>
    </row>
    <row r="33" spans="4:11" x14ac:dyDescent="0.25">
      <c r="D33" s="22"/>
      <c r="G33" s="22"/>
      <c r="H33" s="22"/>
      <c r="I33" s="22"/>
      <c r="J33" s="22"/>
      <c r="K33" s="22"/>
    </row>
    <row r="34" spans="4:11" x14ac:dyDescent="0.25">
      <c r="D34" s="22"/>
      <c r="G34" s="22"/>
      <c r="H34" s="22"/>
      <c r="I34" s="22"/>
      <c r="J34" s="22"/>
      <c r="K34" s="22"/>
    </row>
    <row r="35" spans="4:11" x14ac:dyDescent="0.25">
      <c r="D35" s="22"/>
      <c r="G35" s="22"/>
      <c r="H35" s="22"/>
      <c r="I35" s="22"/>
      <c r="J35" s="22"/>
      <c r="K35" s="22"/>
    </row>
    <row r="36" spans="4:11" x14ac:dyDescent="0.25">
      <c r="D36" s="22"/>
      <c r="G36" s="22"/>
      <c r="H36" s="22"/>
      <c r="I36" s="22"/>
      <c r="J36" s="22"/>
      <c r="K36" s="22"/>
    </row>
    <row r="37" spans="4:11" x14ac:dyDescent="0.25">
      <c r="D37" s="22"/>
      <c r="G37" s="22"/>
      <c r="H37" s="22"/>
      <c r="I37" s="22"/>
      <c r="J37" s="22"/>
      <c r="K37" s="22"/>
    </row>
    <row r="38" spans="4:11" x14ac:dyDescent="0.25">
      <c r="D38" s="22"/>
      <c r="G38" s="22"/>
      <c r="H38" s="22"/>
      <c r="I38" s="22"/>
      <c r="J38" s="22"/>
      <c r="K38" s="22"/>
    </row>
    <row r="39" spans="4:11" x14ac:dyDescent="0.25">
      <c r="D39" s="22"/>
      <c r="G39" s="22"/>
      <c r="H39" s="22"/>
      <c r="I39" s="22"/>
      <c r="J39" s="22"/>
      <c r="K39" s="22"/>
    </row>
    <row r="40" spans="4:11" x14ac:dyDescent="0.25">
      <c r="D40" s="22"/>
      <c r="G40" s="22"/>
      <c r="H40" s="22"/>
      <c r="I40" s="22"/>
      <c r="J40" s="22"/>
      <c r="K40" s="22"/>
    </row>
    <row r="41" spans="4:11" x14ac:dyDescent="0.25">
      <c r="D41" s="22"/>
      <c r="G41" s="22"/>
      <c r="H41" s="22"/>
      <c r="I41" s="22"/>
      <c r="J41" s="22"/>
      <c r="K41" s="22"/>
    </row>
    <row r="42" spans="4:11" x14ac:dyDescent="0.25">
      <c r="D42" s="22"/>
      <c r="G42" s="22"/>
      <c r="H42" s="22"/>
      <c r="I42" s="22"/>
      <c r="J42" s="22"/>
      <c r="K42" s="22"/>
    </row>
    <row r="43" spans="4:11" x14ac:dyDescent="0.25">
      <c r="D43" s="22"/>
      <c r="G43" s="22"/>
      <c r="H43" s="22"/>
      <c r="I43" s="22"/>
      <c r="J43" s="22"/>
      <c r="K43" s="22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923C-82BC-4C3E-8BC5-7BA72A1427C9}">
  <sheetPr>
    <tabColor theme="0" tint="-0.14999847407452621"/>
  </sheetPr>
  <dimension ref="A1:L43"/>
  <sheetViews>
    <sheetView workbookViewId="0">
      <selection activeCell="F27" sqref="F27"/>
    </sheetView>
  </sheetViews>
  <sheetFormatPr defaultColWidth="9.140625" defaultRowHeight="12.75" x14ac:dyDescent="0.25"/>
  <cols>
    <col min="1" max="1" width="12.42578125" style="10" customWidth="1"/>
    <col min="2" max="2" width="49" style="7" customWidth="1"/>
    <col min="3" max="3" width="18.28515625" style="7" customWidth="1"/>
    <col min="4" max="4" width="17.140625" style="7" customWidth="1"/>
    <col min="5" max="5" width="46.42578125" style="7" customWidth="1"/>
    <col min="6" max="6" width="15.28515625" style="7" customWidth="1"/>
    <col min="7" max="7" width="20.42578125" style="7" customWidth="1"/>
    <col min="8" max="12" width="13.140625" style="7" customWidth="1"/>
    <col min="13" max="16384" width="9.140625" style="7"/>
  </cols>
  <sheetData>
    <row r="1" spans="1:12" x14ac:dyDescent="0.25">
      <c r="A1" s="5" t="s">
        <v>8</v>
      </c>
      <c r="B1" s="6"/>
      <c r="C1" s="6"/>
    </row>
    <row r="2" spans="1:12" x14ac:dyDescent="0.25">
      <c r="A2" s="8" t="s">
        <v>36</v>
      </c>
      <c r="B2" s="9" t="s">
        <v>38</v>
      </c>
      <c r="C2" s="31">
        <v>45140</v>
      </c>
    </row>
    <row r="4" spans="1:12" x14ac:dyDescent="0.25">
      <c r="A4" s="25"/>
      <c r="B4" s="24"/>
      <c r="C4" s="24"/>
      <c r="D4" s="24"/>
      <c r="E4" s="24"/>
      <c r="F4" s="24"/>
      <c r="G4" s="12" t="s">
        <v>77</v>
      </c>
      <c r="H4" s="11"/>
      <c r="I4" s="11"/>
      <c r="J4" s="11"/>
      <c r="K4" s="11"/>
      <c r="L4" s="11"/>
    </row>
    <row r="5" spans="1:12" x14ac:dyDescent="0.25">
      <c r="A5" s="13" t="s">
        <v>5</v>
      </c>
      <c r="B5" s="13" t="s">
        <v>6</v>
      </c>
      <c r="C5" s="13" t="s">
        <v>26</v>
      </c>
      <c r="D5" s="13" t="s">
        <v>86</v>
      </c>
      <c r="E5" s="13" t="s">
        <v>80</v>
      </c>
      <c r="F5" s="13" t="s">
        <v>70</v>
      </c>
      <c r="G5" s="14">
        <v>1</v>
      </c>
      <c r="H5" s="15">
        <v>2</v>
      </c>
      <c r="I5" s="16">
        <v>3</v>
      </c>
      <c r="J5" s="19">
        <v>4</v>
      </c>
      <c r="K5" s="18">
        <v>5</v>
      </c>
      <c r="L5" s="17">
        <v>6</v>
      </c>
    </row>
    <row r="6" spans="1:12" ht="38.25" x14ac:dyDescent="0.25">
      <c r="A6" s="10">
        <v>10</v>
      </c>
      <c r="B6" s="7" t="s">
        <v>9</v>
      </c>
      <c r="C6" s="7" t="s">
        <v>27</v>
      </c>
      <c r="D6" s="22">
        <v>8500</v>
      </c>
      <c r="E6" s="36" t="s">
        <v>87</v>
      </c>
      <c r="F6" s="10" t="s">
        <v>76</v>
      </c>
      <c r="G6" s="22">
        <f>IF($F6="A",$D6/6,IF($F6="B",$D6*INDEX(PodílySVJ!$B$4:$G$10,MATCH(RozpisPoložek_v02!G$5,PodílySVJ!$B$4:$B$10,0),4),IF($F6="C",$D6*INDEX(PodílySVJ!$B$4:$G$10,MATCH(RozpisPoložek_v02!G$5,PodílySVJ!$B$4:$B$10,0),6),"")))</f>
        <v>1420.35</v>
      </c>
      <c r="H6" s="22">
        <f>IF($F6="A",$D6/6,IF($F6="B",$D6*INDEX(PodílySVJ!$B$4:$G$10,MATCH(RozpisPoložek_v02!H$5,PodílySVJ!$B$4:$B$10,0),4),IF($F6="C",$D6*INDEX(PodílySVJ!$B$4:$G$10,MATCH(RozpisPoložek_v02!H$5,PodílySVJ!$B$4:$B$10,0),6),"")))</f>
        <v>1411.85</v>
      </c>
      <c r="I6" s="22">
        <f>IF($F6="A",$D6/6,IF($F6="B",$D6*INDEX(PodílySVJ!$B$4:$G$10,MATCH(RozpisPoložek_v02!I$5,PodílySVJ!$B$4:$B$10,0),4),IF($F6="C",$D6*INDEX(PodílySVJ!$B$4:$G$10,MATCH(RozpisPoložek_v02!I$5,PodílySVJ!$B$4:$B$10,0),6),"")))</f>
        <v>1405.8999999999999</v>
      </c>
      <c r="J6" s="22">
        <f>IF($F6="A",$D6/6,IF($F6="B",$D6*INDEX(PodílySVJ!$B$4:$G$10,MATCH(RozpisPoložek_v02!J$5,PodílySVJ!$B$4:$B$10,0),4),IF($F6="C",$D6*INDEX(PodílySVJ!$B$4:$G$10,MATCH(RozpisPoložek_v02!J$5,PodílySVJ!$B$4:$B$10,0),6),"")))</f>
        <v>1429.6999999999998</v>
      </c>
      <c r="K6" s="22">
        <f>IF($F6="A",$D6/6,IF($F6="B",$D6*INDEX(PodílySVJ!$B$4:$G$10,MATCH(RozpisPoložek_v02!K$5,PodílySVJ!$B$4:$B$10,0),4),IF($F6="C",$D6*INDEX(PodílySVJ!$B$4:$G$10,MATCH(RozpisPoložek_v02!K$5,PodílySVJ!$B$4:$B$10,0),6),"")))</f>
        <v>1414.3999999999999</v>
      </c>
      <c r="L6" s="22">
        <f>IF($F6="A",$D6/6,IF($F6="B",$D6*INDEX(PodílySVJ!$B$4:$G$10,MATCH(RozpisPoložek_v02!L$5,PodílySVJ!$B$4:$B$10,0),4),IF($F6="C",$D6*INDEX(PodílySVJ!$B$4:$G$10,MATCH(RozpisPoložek_v02!L$5,PodílySVJ!$B$4:$B$10,0),6),"")))</f>
        <v>1416.9499999999998</v>
      </c>
    </row>
    <row r="7" spans="1:12" s="28" customFormat="1" ht="12" x14ac:dyDescent="0.25">
      <c r="A7" s="27"/>
      <c r="C7" s="29" t="s">
        <v>28</v>
      </c>
      <c r="D7" s="30">
        <f>D6/12</f>
        <v>708.33333333333337</v>
      </c>
      <c r="E7" s="29"/>
      <c r="F7" s="35"/>
      <c r="G7" s="30">
        <f t="shared" ref="G7:L7" si="0">G6/12</f>
        <v>118.3625</v>
      </c>
      <c r="H7" s="30">
        <f t="shared" si="0"/>
        <v>117.65416666666665</v>
      </c>
      <c r="I7" s="30">
        <f t="shared" si="0"/>
        <v>117.15833333333332</v>
      </c>
      <c r="J7" s="30">
        <f t="shared" si="0"/>
        <v>119.14166666666665</v>
      </c>
      <c r="K7" s="30">
        <f t="shared" si="0"/>
        <v>117.86666666666666</v>
      </c>
      <c r="L7" s="30">
        <f t="shared" si="0"/>
        <v>118.07916666666665</v>
      </c>
    </row>
    <row r="8" spans="1:12" ht="25.5" x14ac:dyDescent="0.25">
      <c r="A8" s="10">
        <v>20</v>
      </c>
      <c r="B8" s="7" t="s">
        <v>81</v>
      </c>
      <c r="C8" s="7" t="s">
        <v>27</v>
      </c>
      <c r="D8" s="22">
        <v>5000</v>
      </c>
      <c r="E8" s="36" t="s">
        <v>89</v>
      </c>
      <c r="F8" s="10" t="s">
        <v>75</v>
      </c>
      <c r="G8" s="22">
        <f>IF($F8="A",$D8/6,IF($F8="B",$D8*INDEX(PodílySVJ!$B$4:$G$10,MATCH(RozpisPoložek_v02!G$5,PodílySVJ!$B$4:$B$10,0),4),IF($F8="C",$D8*INDEX(PodílySVJ!$B$4:$G$10,MATCH(RozpisPoložek_v02!G$5,PodílySVJ!$B$4:$B$10,0),6),"")))</f>
        <v>833.33333333333326</v>
      </c>
      <c r="H8" s="22">
        <f>IF($F8="A",$D8/6,IF($F8="B",$D8*INDEX(PodílySVJ!$B$4:$G$10,MATCH(RozpisPoložek_v02!H$5,PodílySVJ!$B$4:$B$10,0),4),IF($F8="C",$D8*INDEX(PodílySVJ!$B$4:$G$10,MATCH(RozpisPoložek_v02!H$5,PodílySVJ!$B$4:$B$10,0),6),"")))</f>
        <v>833.33333333333326</v>
      </c>
      <c r="I8" s="22">
        <f>IF($F8="A",$D8/6,IF($F8="B",$D8*INDEX(PodílySVJ!$B$4:$G$10,MATCH(RozpisPoložek_v02!I$5,PodílySVJ!$B$4:$B$10,0),4),IF($F8="C",$D8*INDEX(PodílySVJ!$B$4:$G$10,MATCH(RozpisPoložek_v02!I$5,PodílySVJ!$B$4:$B$10,0),6),"")))</f>
        <v>833.33333333333326</v>
      </c>
      <c r="J8" s="22">
        <f>IF($F8="A",$D8/6,IF($F8="B",$D8*INDEX(PodílySVJ!$B$4:$G$10,MATCH(RozpisPoložek_v02!J$5,PodílySVJ!$B$4:$B$10,0),4),IF($F8="C",$D8*INDEX(PodílySVJ!$B$4:$G$10,MATCH(RozpisPoložek_v02!J$5,PodílySVJ!$B$4:$B$10,0),6),"")))</f>
        <v>833.33333333333326</v>
      </c>
      <c r="K8" s="22">
        <f>IF($F8="A",$D8/6,IF($F8="B",$D8*INDEX(PodílySVJ!$B$4:$G$10,MATCH(RozpisPoložek_v02!K$5,PodílySVJ!$B$4:$B$10,0),4),IF($F8="C",$D8*INDEX(PodílySVJ!$B$4:$G$10,MATCH(RozpisPoložek_v02!K$5,PodílySVJ!$B$4:$B$10,0),6),"")))</f>
        <v>833.33333333333326</v>
      </c>
      <c r="L8" s="22">
        <f>IF($F8="A",$D8/6,IF($F8="B",$D8*INDEX(PodílySVJ!$B$4:$G$10,MATCH(RozpisPoložek_v02!L$5,PodílySVJ!$B$4:$B$10,0),4),IF($F8="C",$D8*INDEX(PodílySVJ!$B$4:$G$10,MATCH(RozpisPoložek_v02!L$5,PodílySVJ!$B$4:$B$10,0),6),"")))</f>
        <v>833.33333333333326</v>
      </c>
    </row>
    <row r="9" spans="1:12" s="28" customFormat="1" ht="12" x14ac:dyDescent="0.25">
      <c r="A9" s="27"/>
      <c r="C9" s="29" t="s">
        <v>28</v>
      </c>
      <c r="D9" s="30">
        <f>D8/12</f>
        <v>416.66666666666669</v>
      </c>
      <c r="E9" s="29"/>
      <c r="F9" s="35"/>
      <c r="G9" s="30">
        <f t="shared" ref="G9:L11" si="1">G8/12</f>
        <v>69.444444444444443</v>
      </c>
      <c r="H9" s="30">
        <f t="shared" si="1"/>
        <v>69.444444444444443</v>
      </c>
      <c r="I9" s="30">
        <f t="shared" si="1"/>
        <v>69.444444444444443</v>
      </c>
      <c r="J9" s="30">
        <f t="shared" si="1"/>
        <v>69.444444444444443</v>
      </c>
      <c r="K9" s="30">
        <f t="shared" si="1"/>
        <v>69.444444444444443</v>
      </c>
      <c r="L9" s="30">
        <f t="shared" si="1"/>
        <v>69.444444444444443</v>
      </c>
    </row>
    <row r="10" spans="1:12" ht="25.5" x14ac:dyDescent="0.25">
      <c r="A10" s="10">
        <v>30</v>
      </c>
      <c r="B10" s="7" t="s">
        <v>16</v>
      </c>
      <c r="C10" s="7" t="s">
        <v>27</v>
      </c>
      <c r="D10" s="22">
        <v>5000</v>
      </c>
      <c r="E10" s="36" t="s">
        <v>82</v>
      </c>
      <c r="F10" s="10" t="s">
        <v>73</v>
      </c>
      <c r="G10" s="22">
        <f>IF($F10="A",$D10/6,IF($F10="B",$D10*INDEX(PodílySVJ!$B$4:$G$10,MATCH(RozpisPoložek_v02!G$5,PodílySVJ!$B$4:$B$10,0),4),IF($F10="C",$D10*INDEX(PodílySVJ!$B$4:$G$10,MATCH(RozpisPoložek_v02!G$5,PodílySVJ!$B$4:$B$10,0),6),"")))</f>
        <v>833.33333333333337</v>
      </c>
      <c r="H10" s="22">
        <f>IF($F10="A",$D10/6,IF($F10="B",$D10*INDEX(PodílySVJ!$B$4:$G$10,MATCH(RozpisPoložek_v02!H$5,PodílySVJ!$B$4:$B$10,0),4),IF($F10="C",$D10*INDEX(PodílySVJ!$B$4:$G$10,MATCH(RozpisPoložek_v02!H$5,PodílySVJ!$B$4:$B$10,0),6),"")))</f>
        <v>833.33333333333337</v>
      </c>
      <c r="I10" s="22">
        <f>IF($F10="A",$D10/6,IF($F10="B",$D10*INDEX(PodílySVJ!$B$4:$G$10,MATCH(RozpisPoložek_v02!I$5,PodílySVJ!$B$4:$B$10,0),4),IF($F10="C",$D10*INDEX(PodílySVJ!$B$4:$G$10,MATCH(RozpisPoložek_v02!I$5,PodílySVJ!$B$4:$B$10,0),6),"")))</f>
        <v>833.33333333333337</v>
      </c>
      <c r="J10" s="22">
        <f>IF($F10="A",$D10/6,IF($F10="B",$D10*INDEX(PodílySVJ!$B$4:$G$10,MATCH(RozpisPoložek_v02!J$5,PodílySVJ!$B$4:$B$10,0),4),IF($F10="C",$D10*INDEX(PodílySVJ!$B$4:$G$10,MATCH(RozpisPoložek_v02!J$5,PodílySVJ!$B$4:$B$10,0),6),"")))</f>
        <v>833.33333333333337</v>
      </c>
      <c r="K10" s="22">
        <f>IF($F10="A",$D10/6,IF($F10="B",$D10*INDEX(PodílySVJ!$B$4:$G$10,MATCH(RozpisPoložek_v02!K$5,PodílySVJ!$B$4:$B$10,0),4),IF($F10="C",$D10*INDEX(PodílySVJ!$B$4:$G$10,MATCH(RozpisPoložek_v02!K$5,PodílySVJ!$B$4:$B$10,0),6),"")))</f>
        <v>833.33333333333337</v>
      </c>
      <c r="L10" s="22">
        <f>IF($F10="A",$D10/6,IF($F10="B",$D10*INDEX(PodílySVJ!$B$4:$G$10,MATCH(RozpisPoložek_v02!L$5,PodílySVJ!$B$4:$B$10,0),4),IF($F10="C",$D10*INDEX(PodílySVJ!$B$4:$G$10,MATCH(RozpisPoložek_v02!L$5,PodílySVJ!$B$4:$B$10,0),6),"")))</f>
        <v>833.33333333333337</v>
      </c>
    </row>
    <row r="11" spans="1:12" s="28" customFormat="1" ht="12" x14ac:dyDescent="0.25">
      <c r="A11" s="27"/>
      <c r="C11" s="29" t="s">
        <v>28</v>
      </c>
      <c r="D11" s="30">
        <f>D10/12</f>
        <v>416.66666666666669</v>
      </c>
      <c r="E11" s="29"/>
      <c r="F11" s="35"/>
      <c r="G11" s="30">
        <f t="shared" si="1"/>
        <v>69.444444444444443</v>
      </c>
      <c r="H11" s="30">
        <f t="shared" si="1"/>
        <v>69.444444444444443</v>
      </c>
      <c r="I11" s="30">
        <f t="shared" si="1"/>
        <v>69.444444444444443</v>
      </c>
      <c r="J11" s="30">
        <f t="shared" si="1"/>
        <v>69.444444444444443</v>
      </c>
      <c r="K11" s="30">
        <f t="shared" si="1"/>
        <v>69.444444444444443</v>
      </c>
      <c r="L11" s="30">
        <f t="shared" si="1"/>
        <v>69.444444444444443</v>
      </c>
    </row>
    <row r="12" spans="1:12" ht="51" x14ac:dyDescent="0.25">
      <c r="A12" s="10">
        <v>40</v>
      </c>
      <c r="B12" s="7" t="s">
        <v>11</v>
      </c>
      <c r="C12" s="7" t="s">
        <v>27</v>
      </c>
      <c r="D12" s="22">
        <v>100000</v>
      </c>
      <c r="E12" s="36" t="s">
        <v>83</v>
      </c>
      <c r="F12" s="10" t="s">
        <v>73</v>
      </c>
      <c r="G12" s="22">
        <f>IF($F12="A",$D12/6,IF($F12="B",$D12*INDEX(PodílySVJ!$B$4:$G$10,MATCH(RozpisPoložek_v02!G$5,PodílySVJ!$B$4:$B$10,0),4),IF($F12="C",$D12*INDEX(PodílySVJ!$B$4:$G$10,MATCH(RozpisPoložek_v02!G$5,PodílySVJ!$B$4:$B$10,0),6),"")))</f>
        <v>16666.666666666668</v>
      </c>
      <c r="H12" s="22">
        <f>IF($F12="A",$D12/6,IF($F12="B",$D12*INDEX(PodílySVJ!$B$4:$G$10,MATCH(RozpisPoložek_v02!H$5,PodílySVJ!$B$4:$B$10,0),4),IF($F12="C",$D12*INDEX(PodílySVJ!$B$4:$G$10,MATCH(RozpisPoložek_v02!H$5,PodílySVJ!$B$4:$B$10,0),6),"")))</f>
        <v>16666.666666666668</v>
      </c>
      <c r="I12" s="22">
        <f>IF($F12="A",$D12/6,IF($F12="B",$D12*INDEX(PodílySVJ!$B$4:$G$10,MATCH(RozpisPoložek_v02!I$5,PodílySVJ!$B$4:$B$10,0),4),IF($F12="C",$D12*INDEX(PodílySVJ!$B$4:$G$10,MATCH(RozpisPoložek_v02!I$5,PodílySVJ!$B$4:$B$10,0),6),"")))</f>
        <v>16666.666666666668</v>
      </c>
      <c r="J12" s="22">
        <f>IF($F12="A",$D12/6,IF($F12="B",$D12*INDEX(PodílySVJ!$B$4:$G$10,MATCH(RozpisPoložek_v02!J$5,PodílySVJ!$B$4:$B$10,0),4),IF($F12="C",$D12*INDEX(PodílySVJ!$B$4:$G$10,MATCH(RozpisPoložek_v02!J$5,PodílySVJ!$B$4:$B$10,0),6),"")))</f>
        <v>16666.666666666668</v>
      </c>
      <c r="K12" s="22">
        <f>IF($F12="A",$D12/6,IF($F12="B",$D12*INDEX(PodílySVJ!$B$4:$G$10,MATCH(RozpisPoložek_v02!K$5,PodílySVJ!$B$4:$B$10,0),4),IF($F12="C",$D12*INDEX(PodílySVJ!$B$4:$G$10,MATCH(RozpisPoložek_v02!K$5,PodílySVJ!$B$4:$B$10,0),6),"")))</f>
        <v>16666.666666666668</v>
      </c>
      <c r="L12" s="22">
        <f>IF($F12="A",$D12/6,IF($F12="B",$D12*INDEX(PodílySVJ!$B$4:$G$10,MATCH(RozpisPoložek_v02!L$5,PodílySVJ!$B$4:$B$10,0),4),IF($F12="C",$D12*INDEX(PodílySVJ!$B$4:$G$10,MATCH(RozpisPoložek_v02!L$5,PodílySVJ!$B$4:$B$10,0),6),"")))</f>
        <v>16666.666666666668</v>
      </c>
    </row>
    <row r="13" spans="1:12" s="28" customFormat="1" ht="12" x14ac:dyDescent="0.25">
      <c r="A13" s="27"/>
      <c r="C13" s="29" t="s">
        <v>28</v>
      </c>
      <c r="D13" s="30">
        <f>D12/12</f>
        <v>8333.3333333333339</v>
      </c>
      <c r="E13" s="29"/>
      <c r="F13" s="35"/>
      <c r="G13" s="30">
        <f t="shared" ref="G13:L13" si="2">G12/12</f>
        <v>1388.8888888888889</v>
      </c>
      <c r="H13" s="30">
        <f t="shared" si="2"/>
        <v>1388.8888888888889</v>
      </c>
      <c r="I13" s="30">
        <f t="shared" si="2"/>
        <v>1388.8888888888889</v>
      </c>
      <c r="J13" s="30">
        <f t="shared" si="2"/>
        <v>1388.8888888888889</v>
      </c>
      <c r="K13" s="30">
        <f t="shared" si="2"/>
        <v>1388.8888888888889</v>
      </c>
      <c r="L13" s="30">
        <f t="shared" si="2"/>
        <v>1388.8888888888889</v>
      </c>
    </row>
    <row r="14" spans="1:12" ht="76.5" x14ac:dyDescent="0.25">
      <c r="A14" s="10">
        <v>50</v>
      </c>
      <c r="B14" s="7" t="s">
        <v>12</v>
      </c>
      <c r="C14" s="7" t="s">
        <v>27</v>
      </c>
      <c r="D14" s="22">
        <v>70000</v>
      </c>
      <c r="E14" s="36" t="s">
        <v>84</v>
      </c>
      <c r="F14" s="10" t="s">
        <v>76</v>
      </c>
      <c r="G14" s="22">
        <f>IF($F14="A",$D14/6,IF($F14="B",$D14*INDEX(PodílySVJ!$B$4:$G$10,MATCH(RozpisPoložek_v02!G$5,PodílySVJ!$B$4:$B$10,0),4),IF($F14="C",$D14*INDEX(PodílySVJ!$B$4:$G$10,MATCH(RozpisPoložek_v02!G$5,PodílySVJ!$B$4:$B$10,0),6),"")))</f>
        <v>11697</v>
      </c>
      <c r="H14" s="22">
        <f>IF($F14="A",$D14/6,IF($F14="B",$D14*INDEX(PodílySVJ!$B$4:$G$10,MATCH(RozpisPoložek_v02!H$5,PodílySVJ!$B$4:$B$10,0),4),IF($F14="C",$D14*INDEX(PodílySVJ!$B$4:$G$10,MATCH(RozpisPoložek_v02!H$5,PodílySVJ!$B$4:$B$10,0),6),"")))</f>
        <v>11627</v>
      </c>
      <c r="I14" s="22">
        <f>IF($F14="A",$D14/6,IF($F14="B",$D14*INDEX(PodílySVJ!$B$4:$G$10,MATCH(RozpisPoložek_v02!I$5,PodílySVJ!$B$4:$B$10,0),4),IF($F14="C",$D14*INDEX(PodílySVJ!$B$4:$G$10,MATCH(RozpisPoložek_v02!I$5,PodílySVJ!$B$4:$B$10,0),6),"")))</f>
        <v>11578</v>
      </c>
      <c r="J14" s="22">
        <f>IF($F14="A",$D14/6,IF($F14="B",$D14*INDEX(PodílySVJ!$B$4:$G$10,MATCH(RozpisPoložek_v02!J$5,PodílySVJ!$B$4:$B$10,0),4),IF($F14="C",$D14*INDEX(PodílySVJ!$B$4:$G$10,MATCH(RozpisPoložek_v02!J$5,PodílySVJ!$B$4:$B$10,0),6),"")))</f>
        <v>11774</v>
      </c>
      <c r="K14" s="22">
        <f>IF($F14="A",$D14/6,IF($F14="B",$D14*INDEX(PodílySVJ!$B$4:$G$10,MATCH(RozpisPoložek_v02!K$5,PodílySVJ!$B$4:$B$10,0),4),IF($F14="C",$D14*INDEX(PodílySVJ!$B$4:$G$10,MATCH(RozpisPoložek_v02!K$5,PodílySVJ!$B$4:$B$10,0),6),"")))</f>
        <v>11648</v>
      </c>
      <c r="L14" s="22">
        <f>IF($F14="A",$D14/6,IF($F14="B",$D14*INDEX(PodílySVJ!$B$4:$G$10,MATCH(RozpisPoložek_v02!L$5,PodílySVJ!$B$4:$B$10,0),4),IF($F14="C",$D14*INDEX(PodílySVJ!$B$4:$G$10,MATCH(RozpisPoložek_v02!L$5,PodílySVJ!$B$4:$B$10,0),6),"")))</f>
        <v>11669</v>
      </c>
    </row>
    <row r="15" spans="1:12" s="28" customFormat="1" ht="12" x14ac:dyDescent="0.25">
      <c r="A15" s="27"/>
      <c r="C15" s="29" t="s">
        <v>28</v>
      </c>
      <c r="D15" s="30">
        <f>D14/12</f>
        <v>5833.333333333333</v>
      </c>
      <c r="E15" s="29"/>
      <c r="F15" s="35"/>
      <c r="G15" s="30">
        <f t="shared" ref="G15:L15" si="3">G14/12</f>
        <v>974.75</v>
      </c>
      <c r="H15" s="30">
        <f t="shared" si="3"/>
        <v>968.91666666666663</v>
      </c>
      <c r="I15" s="30">
        <f t="shared" si="3"/>
        <v>964.83333333333337</v>
      </c>
      <c r="J15" s="30">
        <f t="shared" si="3"/>
        <v>981.16666666666663</v>
      </c>
      <c r="K15" s="30">
        <f t="shared" si="3"/>
        <v>970.66666666666663</v>
      </c>
      <c r="L15" s="30">
        <f t="shared" si="3"/>
        <v>972.41666666666663</v>
      </c>
    </row>
    <row r="16" spans="1:12" x14ac:dyDescent="0.25">
      <c r="A16" s="10">
        <v>60</v>
      </c>
      <c r="B16" s="7" t="s">
        <v>13</v>
      </c>
      <c r="C16" s="7" t="s">
        <v>27</v>
      </c>
      <c r="D16" s="22">
        <f>3000*12</f>
        <v>36000</v>
      </c>
      <c r="E16" s="26" t="s">
        <v>78</v>
      </c>
      <c r="F16" s="10" t="s">
        <v>73</v>
      </c>
      <c r="G16" s="22">
        <f>IF($F16="A",$D16/6,IF($F16="B",$D16*INDEX(PodílySVJ!$B$4:$G$10,MATCH(RozpisPoložek_v02!G$5,PodílySVJ!$B$4:$B$10,0),4),IF($F16="C",$D16*INDEX(PodílySVJ!$B$4:$G$10,MATCH(RozpisPoložek_v02!G$5,PodílySVJ!$B$4:$B$10,0),6),"")))</f>
        <v>6000</v>
      </c>
      <c r="H16" s="22">
        <f>IF($F16="A",$D16/6,IF($F16="B",$D16*INDEX(PodílySVJ!$B$4:$G$10,MATCH(RozpisPoložek_v02!H$5,PodílySVJ!$B$4:$B$10,0),4),IF($F16="C",$D16*INDEX(PodílySVJ!$B$4:$G$10,MATCH(RozpisPoložek_v02!H$5,PodílySVJ!$B$4:$B$10,0),6),"")))</f>
        <v>6000</v>
      </c>
      <c r="I16" s="22">
        <f>IF($F16="A",$D16/6,IF($F16="B",$D16*INDEX(PodílySVJ!$B$4:$G$10,MATCH(RozpisPoložek_v02!I$5,PodílySVJ!$B$4:$B$10,0),4),IF($F16="C",$D16*INDEX(PodílySVJ!$B$4:$G$10,MATCH(RozpisPoložek_v02!I$5,PodílySVJ!$B$4:$B$10,0),6),"")))</f>
        <v>6000</v>
      </c>
      <c r="J16" s="22">
        <f>IF($F16="A",$D16/6,IF($F16="B",$D16*INDEX(PodílySVJ!$B$4:$G$10,MATCH(RozpisPoložek_v02!J$5,PodílySVJ!$B$4:$B$10,0),4),IF($F16="C",$D16*INDEX(PodílySVJ!$B$4:$G$10,MATCH(RozpisPoložek_v02!J$5,PodílySVJ!$B$4:$B$10,0),6),"")))</f>
        <v>6000</v>
      </c>
      <c r="K16" s="22">
        <f>IF($F16="A",$D16/6,IF($F16="B",$D16*INDEX(PodílySVJ!$B$4:$G$10,MATCH(RozpisPoložek_v02!K$5,PodílySVJ!$B$4:$B$10,0),4),IF($F16="C",$D16*INDEX(PodílySVJ!$B$4:$G$10,MATCH(RozpisPoložek_v02!K$5,PodílySVJ!$B$4:$B$10,0),6),"")))</f>
        <v>6000</v>
      </c>
      <c r="L16" s="22">
        <f>IF($F16="A",$D16/6,IF($F16="B",$D16*INDEX(PodílySVJ!$B$4:$G$10,MATCH(RozpisPoložek_v02!L$5,PodílySVJ!$B$4:$B$10,0),4),IF($F16="C",$D16*INDEX(PodílySVJ!$B$4:$G$10,MATCH(RozpisPoložek_v02!L$5,PodílySVJ!$B$4:$B$10,0),6),"")))</f>
        <v>6000</v>
      </c>
    </row>
    <row r="17" spans="1:12" s="28" customFormat="1" ht="12" x14ac:dyDescent="0.25">
      <c r="A17" s="27"/>
      <c r="C17" s="29" t="s">
        <v>28</v>
      </c>
      <c r="D17" s="30">
        <f>D16/12</f>
        <v>3000</v>
      </c>
      <c r="E17" s="29"/>
      <c r="F17" s="35"/>
      <c r="G17" s="30">
        <f t="shared" ref="G17:L17" si="4">G16/12</f>
        <v>500</v>
      </c>
      <c r="H17" s="30">
        <f t="shared" si="4"/>
        <v>500</v>
      </c>
      <c r="I17" s="30">
        <f t="shared" si="4"/>
        <v>500</v>
      </c>
      <c r="J17" s="30">
        <f t="shared" si="4"/>
        <v>500</v>
      </c>
      <c r="K17" s="30">
        <f t="shared" si="4"/>
        <v>500</v>
      </c>
      <c r="L17" s="30">
        <f t="shared" si="4"/>
        <v>500</v>
      </c>
    </row>
    <row r="18" spans="1:12" ht="38.25" x14ac:dyDescent="0.25">
      <c r="A18" s="10">
        <v>70</v>
      </c>
      <c r="B18" s="7" t="s">
        <v>14</v>
      </c>
      <c r="C18" s="7" t="s">
        <v>27</v>
      </c>
      <c r="D18" s="22">
        <v>3000</v>
      </c>
      <c r="E18" s="36" t="s">
        <v>85</v>
      </c>
      <c r="F18" s="10" t="s">
        <v>73</v>
      </c>
      <c r="G18" s="22">
        <f>IF($F18="A",$D18/6,IF($F18="B",$D18*INDEX(PodílySVJ!$B$4:$G$10,MATCH(RozpisPoložek_v02!G$5,PodílySVJ!$B$4:$B$10,0),4),IF($F18="C",$D18*INDEX(PodílySVJ!$B$4:$G$10,MATCH(RozpisPoložek_v02!G$5,PodílySVJ!$B$4:$B$10,0),6),"")))</f>
        <v>500</v>
      </c>
      <c r="H18" s="22">
        <f>IF($F18="A",$D18/6,IF($F18="B",$D18*INDEX(PodílySVJ!$B$4:$G$10,MATCH(RozpisPoložek_v02!H$5,PodílySVJ!$B$4:$B$10,0),4),IF($F18="C",$D18*INDEX(PodílySVJ!$B$4:$G$10,MATCH(RozpisPoložek_v02!H$5,PodílySVJ!$B$4:$B$10,0),6),"")))</f>
        <v>500</v>
      </c>
      <c r="I18" s="22">
        <f>IF($F18="A",$D18/6,IF($F18="B",$D18*INDEX(PodílySVJ!$B$4:$G$10,MATCH(RozpisPoložek_v02!I$5,PodílySVJ!$B$4:$B$10,0),4),IF($F18="C",$D18*INDEX(PodílySVJ!$B$4:$G$10,MATCH(RozpisPoložek_v02!I$5,PodílySVJ!$B$4:$B$10,0),6),"")))</f>
        <v>500</v>
      </c>
      <c r="J18" s="22">
        <f>IF($F18="A",$D18/6,IF($F18="B",$D18*INDEX(PodílySVJ!$B$4:$G$10,MATCH(RozpisPoložek_v02!J$5,PodílySVJ!$B$4:$B$10,0),4),IF($F18="C",$D18*INDEX(PodílySVJ!$B$4:$G$10,MATCH(RozpisPoložek_v02!J$5,PodílySVJ!$B$4:$B$10,0),6),"")))</f>
        <v>500</v>
      </c>
      <c r="K18" s="22">
        <f>IF($F18="A",$D18/6,IF($F18="B",$D18*INDEX(PodílySVJ!$B$4:$G$10,MATCH(RozpisPoložek_v02!K$5,PodílySVJ!$B$4:$B$10,0),4),IF($F18="C",$D18*INDEX(PodílySVJ!$B$4:$G$10,MATCH(RozpisPoložek_v02!K$5,PodílySVJ!$B$4:$B$10,0),6),"")))</f>
        <v>500</v>
      </c>
      <c r="L18" s="22">
        <f>IF($F18="A",$D18/6,IF($F18="B",$D18*INDEX(PodílySVJ!$B$4:$G$10,MATCH(RozpisPoložek_v02!L$5,PodílySVJ!$B$4:$B$10,0),4),IF($F18="C",$D18*INDEX(PodílySVJ!$B$4:$G$10,MATCH(RozpisPoložek_v02!L$5,PodílySVJ!$B$4:$B$10,0),6),"")))</f>
        <v>500</v>
      </c>
    </row>
    <row r="19" spans="1:12" s="28" customFormat="1" ht="12" x14ac:dyDescent="0.25">
      <c r="A19" s="27"/>
      <c r="C19" s="29" t="s">
        <v>28</v>
      </c>
      <c r="D19" s="30">
        <f>D18/12</f>
        <v>250</v>
      </c>
      <c r="E19" s="29"/>
      <c r="F19" s="35"/>
      <c r="G19" s="30">
        <f t="shared" ref="G19:L19" si="5">G18/12</f>
        <v>41.666666666666664</v>
      </c>
      <c r="H19" s="30">
        <f t="shared" si="5"/>
        <v>41.666666666666664</v>
      </c>
      <c r="I19" s="30">
        <f t="shared" si="5"/>
        <v>41.666666666666664</v>
      </c>
      <c r="J19" s="30">
        <f t="shared" si="5"/>
        <v>41.666666666666664</v>
      </c>
      <c r="K19" s="30">
        <f t="shared" si="5"/>
        <v>41.666666666666664</v>
      </c>
      <c r="L19" s="30">
        <f t="shared" si="5"/>
        <v>41.666666666666664</v>
      </c>
    </row>
    <row r="20" spans="1:12" ht="38.25" x14ac:dyDescent="0.25">
      <c r="A20" s="10">
        <v>80</v>
      </c>
      <c r="B20" s="7" t="s">
        <v>79</v>
      </c>
      <c r="C20" s="7" t="s">
        <v>27</v>
      </c>
      <c r="D20" s="22">
        <f>2000*12</f>
        <v>24000</v>
      </c>
      <c r="E20" s="36" t="s">
        <v>88</v>
      </c>
      <c r="F20" s="10" t="s">
        <v>73</v>
      </c>
      <c r="G20" s="22">
        <f>IF($F20="A",$D20/6,IF($F20="B",$D20*INDEX(PodílySVJ!$B$4:$G$10,MATCH(RozpisPoložek_v02!G$5,PodílySVJ!$B$4:$B$10,0),4),IF($F20="C",$D20*INDEX(PodílySVJ!$B$4:$G$10,MATCH(RozpisPoložek_v02!G$5,PodílySVJ!$B$4:$B$10,0),6),"")))</f>
        <v>4000</v>
      </c>
      <c r="H20" s="22">
        <f>IF($F20="A",$D20/6,IF($F20="B",$D20*INDEX(PodílySVJ!$B$4:$G$10,MATCH(RozpisPoložek_v02!H$5,PodílySVJ!$B$4:$B$10,0),4),IF($F20="C",$D20*INDEX(PodílySVJ!$B$4:$G$10,MATCH(RozpisPoložek_v02!H$5,PodílySVJ!$B$4:$B$10,0),6),"")))</f>
        <v>4000</v>
      </c>
      <c r="I20" s="22">
        <f>IF($F20="A",$D20/6,IF($F20="B",$D20*INDEX(PodílySVJ!$B$4:$G$10,MATCH(RozpisPoložek_v02!I$5,PodílySVJ!$B$4:$B$10,0),4),IF($F20="C",$D20*INDEX(PodílySVJ!$B$4:$G$10,MATCH(RozpisPoložek_v02!I$5,PodílySVJ!$B$4:$B$10,0),6),"")))</f>
        <v>4000</v>
      </c>
      <c r="J20" s="22">
        <f>IF($F20="A",$D20/6,IF($F20="B",$D20*INDEX(PodílySVJ!$B$4:$G$10,MATCH(RozpisPoložek_v02!J$5,PodílySVJ!$B$4:$B$10,0),4),IF($F20="C",$D20*INDEX(PodílySVJ!$B$4:$G$10,MATCH(RozpisPoložek_v02!J$5,PodílySVJ!$B$4:$B$10,0),6),"")))</f>
        <v>4000</v>
      </c>
      <c r="K20" s="22">
        <f>IF($F20="A",$D20/6,IF($F20="B",$D20*INDEX(PodílySVJ!$B$4:$G$10,MATCH(RozpisPoložek_v02!K$5,PodílySVJ!$B$4:$B$10,0),4),IF($F20="C",$D20*INDEX(PodílySVJ!$B$4:$G$10,MATCH(RozpisPoložek_v02!K$5,PodílySVJ!$B$4:$B$10,0),6),"")))</f>
        <v>4000</v>
      </c>
      <c r="L20" s="22">
        <f>IF($F20="A",$D20/6,IF($F20="B",$D20*INDEX(PodílySVJ!$B$4:$G$10,MATCH(RozpisPoložek_v02!L$5,PodílySVJ!$B$4:$B$10,0),4),IF($F20="C",$D20*INDEX(PodílySVJ!$B$4:$G$10,MATCH(RozpisPoložek_v02!L$5,PodílySVJ!$B$4:$B$10,0),6),"")))</f>
        <v>4000</v>
      </c>
    </row>
    <row r="21" spans="1:12" s="28" customFormat="1" ht="12" x14ac:dyDescent="0.25">
      <c r="A21" s="27"/>
      <c r="C21" s="29" t="s">
        <v>28</v>
      </c>
      <c r="D21" s="30">
        <f>D20/12</f>
        <v>2000</v>
      </c>
      <c r="E21" s="29"/>
      <c r="F21" s="35"/>
      <c r="G21" s="30">
        <f t="shared" ref="G21:L21" si="6">G20/12</f>
        <v>333.33333333333331</v>
      </c>
      <c r="H21" s="30">
        <f t="shared" si="6"/>
        <v>333.33333333333331</v>
      </c>
      <c r="I21" s="30">
        <f t="shared" si="6"/>
        <v>333.33333333333331</v>
      </c>
      <c r="J21" s="30">
        <f t="shared" si="6"/>
        <v>333.33333333333331</v>
      </c>
      <c r="K21" s="30">
        <f t="shared" si="6"/>
        <v>333.33333333333331</v>
      </c>
      <c r="L21" s="30">
        <f t="shared" si="6"/>
        <v>333.33333333333331</v>
      </c>
    </row>
    <row r="22" spans="1:12" x14ac:dyDescent="0.25">
      <c r="D22" s="22"/>
      <c r="E22" s="26"/>
      <c r="F22" s="10"/>
      <c r="G22" s="22"/>
      <c r="H22" s="22"/>
      <c r="I22" s="22"/>
      <c r="J22" s="22"/>
      <c r="K22" s="22"/>
    </row>
    <row r="23" spans="1:12" x14ac:dyDescent="0.25">
      <c r="B23" s="7" t="s">
        <v>22</v>
      </c>
      <c r="C23" s="7" t="s">
        <v>27</v>
      </c>
      <c r="D23" s="22">
        <f>SUMIFS(D6:D21,C6:C21,"rok")</f>
        <v>251500</v>
      </c>
      <c r="E23" s="26"/>
      <c r="F23" s="10"/>
      <c r="G23" s="22">
        <f t="shared" ref="G23:L23" si="7">SUMIFS(G6:G21,$C$6:$C$21,"rok")</f>
        <v>41950.683333333334</v>
      </c>
      <c r="H23" s="22">
        <f t="shared" si="7"/>
        <v>41872.183333333334</v>
      </c>
      <c r="I23" s="22">
        <f t="shared" si="7"/>
        <v>41817.233333333337</v>
      </c>
      <c r="J23" s="22">
        <f t="shared" si="7"/>
        <v>42037.033333333333</v>
      </c>
      <c r="K23" s="22">
        <f t="shared" si="7"/>
        <v>41895.733333333337</v>
      </c>
      <c r="L23" s="22">
        <f t="shared" si="7"/>
        <v>41919.283333333333</v>
      </c>
    </row>
    <row r="24" spans="1:12" s="28" customFormat="1" ht="12" x14ac:dyDescent="0.25">
      <c r="A24" s="27"/>
      <c r="C24" s="29" t="s">
        <v>28</v>
      </c>
      <c r="D24" s="30">
        <f>D23/12</f>
        <v>20958.333333333332</v>
      </c>
      <c r="E24" s="29"/>
      <c r="F24" s="35"/>
      <c r="G24" s="30">
        <f t="shared" ref="G24:L24" si="8">G23/12</f>
        <v>3495.890277777778</v>
      </c>
      <c r="H24" s="30">
        <f t="shared" si="8"/>
        <v>3489.348611111111</v>
      </c>
      <c r="I24" s="30">
        <f t="shared" si="8"/>
        <v>3484.7694444444446</v>
      </c>
      <c r="J24" s="30">
        <f t="shared" si="8"/>
        <v>3503.0861111111112</v>
      </c>
      <c r="K24" s="30">
        <f t="shared" si="8"/>
        <v>3491.3111111111116</v>
      </c>
      <c r="L24" s="30">
        <f t="shared" si="8"/>
        <v>3493.2736111111112</v>
      </c>
    </row>
    <row r="25" spans="1:12" x14ac:dyDescent="0.25">
      <c r="D25" s="22"/>
      <c r="G25" s="22"/>
      <c r="H25" s="22"/>
      <c r="I25" s="22"/>
      <c r="J25" s="22"/>
      <c r="K25" s="22"/>
    </row>
    <row r="26" spans="1:12" x14ac:dyDescent="0.25">
      <c r="D26" s="22"/>
      <c r="G26" s="22"/>
      <c r="H26" s="22"/>
      <c r="I26" s="22"/>
      <c r="J26" s="22"/>
      <c r="K26" s="22"/>
    </row>
    <row r="27" spans="1:12" x14ac:dyDescent="0.25">
      <c r="D27" s="22"/>
      <c r="G27" s="22"/>
      <c r="H27" s="22"/>
      <c r="I27" s="22"/>
      <c r="J27" s="22"/>
      <c r="K27" s="22"/>
    </row>
    <row r="28" spans="1:12" x14ac:dyDescent="0.25">
      <c r="D28" s="22"/>
      <c r="G28" s="22"/>
      <c r="H28" s="22"/>
      <c r="I28" s="22"/>
      <c r="J28" s="22"/>
      <c r="K28" s="22"/>
    </row>
    <row r="29" spans="1:12" x14ac:dyDescent="0.25">
      <c r="D29" s="22"/>
      <c r="G29" s="22"/>
      <c r="H29" s="22"/>
      <c r="I29" s="22"/>
      <c r="J29" s="22"/>
      <c r="K29" s="22"/>
    </row>
    <row r="30" spans="1:12" x14ac:dyDescent="0.25">
      <c r="D30" s="22"/>
      <c r="G30" s="22"/>
      <c r="H30" s="22"/>
      <c r="I30" s="22"/>
      <c r="J30" s="22"/>
      <c r="K30" s="22"/>
    </row>
    <row r="31" spans="1:12" x14ac:dyDescent="0.25">
      <c r="D31" s="22"/>
      <c r="G31" s="22"/>
      <c r="H31" s="22"/>
      <c r="I31" s="22"/>
      <c r="J31" s="22"/>
      <c r="K31" s="22"/>
    </row>
    <row r="32" spans="1:12" x14ac:dyDescent="0.25">
      <c r="D32" s="22"/>
      <c r="G32" s="22"/>
      <c r="H32" s="22"/>
      <c r="I32" s="22"/>
      <c r="J32" s="22"/>
      <c r="K32" s="22"/>
    </row>
    <row r="33" spans="4:11" x14ac:dyDescent="0.25">
      <c r="D33" s="22"/>
      <c r="G33" s="22"/>
      <c r="H33" s="22"/>
      <c r="I33" s="22"/>
      <c r="J33" s="22"/>
      <c r="K33" s="22"/>
    </row>
    <row r="34" spans="4:11" x14ac:dyDescent="0.25">
      <c r="D34" s="22"/>
      <c r="G34" s="22"/>
      <c r="H34" s="22"/>
      <c r="I34" s="22"/>
      <c r="J34" s="22"/>
      <c r="K34" s="22"/>
    </row>
    <row r="35" spans="4:11" x14ac:dyDescent="0.25">
      <c r="D35" s="22"/>
      <c r="G35" s="22"/>
      <c r="H35" s="22"/>
      <c r="I35" s="22"/>
      <c r="J35" s="22"/>
      <c r="K35" s="22"/>
    </row>
    <row r="36" spans="4:11" x14ac:dyDescent="0.25">
      <c r="D36" s="22"/>
      <c r="G36" s="22"/>
      <c r="H36" s="22"/>
      <c r="I36" s="22"/>
      <c r="J36" s="22"/>
      <c r="K36" s="22"/>
    </row>
    <row r="37" spans="4:11" x14ac:dyDescent="0.25">
      <c r="D37" s="22"/>
      <c r="G37" s="22"/>
      <c r="H37" s="22"/>
      <c r="I37" s="22"/>
      <c r="J37" s="22"/>
      <c r="K37" s="22"/>
    </row>
    <row r="38" spans="4:11" x14ac:dyDescent="0.25">
      <c r="D38" s="22"/>
      <c r="G38" s="22"/>
      <c r="H38" s="22"/>
      <c r="I38" s="22"/>
      <c r="J38" s="22"/>
      <c r="K38" s="22"/>
    </row>
    <row r="39" spans="4:11" x14ac:dyDescent="0.25">
      <c r="D39" s="22"/>
      <c r="G39" s="22"/>
      <c r="H39" s="22"/>
      <c r="I39" s="22"/>
      <c r="J39" s="22"/>
      <c r="K39" s="22"/>
    </row>
    <row r="40" spans="4:11" x14ac:dyDescent="0.25">
      <c r="D40" s="22"/>
      <c r="G40" s="22"/>
      <c r="H40" s="22"/>
      <c r="I40" s="22"/>
      <c r="J40" s="22"/>
      <c r="K40" s="22"/>
    </row>
    <row r="41" spans="4:11" x14ac:dyDescent="0.25">
      <c r="D41" s="22"/>
      <c r="G41" s="22"/>
      <c r="H41" s="22"/>
      <c r="I41" s="22"/>
      <c r="J41" s="22"/>
      <c r="K41" s="22"/>
    </row>
    <row r="42" spans="4:11" x14ac:dyDescent="0.25">
      <c r="D42" s="22"/>
      <c r="G42" s="22"/>
      <c r="H42" s="22"/>
      <c r="I42" s="22"/>
      <c r="J42" s="22"/>
      <c r="K42" s="22"/>
    </row>
    <row r="43" spans="4:11" x14ac:dyDescent="0.25">
      <c r="D43" s="22"/>
      <c r="G43" s="22"/>
      <c r="H43" s="22"/>
      <c r="I43" s="22"/>
      <c r="J43" s="22"/>
      <c r="K43" s="22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A526-9277-4DE9-B9D3-C1D3E81F4CF4}">
  <sheetPr>
    <tabColor theme="0" tint="-0.14999847407452621"/>
  </sheetPr>
  <dimension ref="A1:R53"/>
  <sheetViews>
    <sheetView topLeftCell="C1" workbookViewId="0">
      <selection activeCell="F27" sqref="F27"/>
    </sheetView>
  </sheetViews>
  <sheetFormatPr defaultColWidth="9.140625" defaultRowHeight="12.75" x14ac:dyDescent="0.25"/>
  <cols>
    <col min="1" max="1" width="12.42578125" style="10" customWidth="1"/>
    <col min="2" max="2" width="49" style="7" customWidth="1"/>
    <col min="3" max="3" width="18.28515625" style="7" customWidth="1"/>
    <col min="4" max="4" width="17.140625" style="7" customWidth="1"/>
    <col min="5" max="5" width="46.42578125" style="7" customWidth="1"/>
    <col min="6" max="11" width="13.140625" style="7" customWidth="1"/>
    <col min="12" max="12" width="1" style="7" customWidth="1"/>
    <col min="13" max="18" width="13.140625" style="7" customWidth="1"/>
    <col min="19" max="16384" width="9.140625" style="7"/>
  </cols>
  <sheetData>
    <row r="1" spans="1:18" x14ac:dyDescent="0.25">
      <c r="A1" s="5" t="s">
        <v>8</v>
      </c>
      <c r="B1" s="6"/>
      <c r="C1" s="6"/>
    </row>
    <row r="2" spans="1:18" x14ac:dyDescent="0.25">
      <c r="A2" s="8" t="s">
        <v>36</v>
      </c>
      <c r="B2" s="9" t="s">
        <v>37</v>
      </c>
      <c r="C2" s="31">
        <v>45134</v>
      </c>
    </row>
    <row r="4" spans="1:18" x14ac:dyDescent="0.25">
      <c r="A4" s="25"/>
      <c r="B4" s="24"/>
      <c r="C4" s="24"/>
      <c r="D4" s="24"/>
      <c r="E4" s="24"/>
      <c r="F4" s="12" t="s">
        <v>23</v>
      </c>
      <c r="G4" s="11"/>
      <c r="H4" s="11"/>
      <c r="I4" s="11"/>
      <c r="J4" s="11"/>
      <c r="K4" s="11"/>
      <c r="L4" s="23"/>
      <c r="M4" s="12" t="s">
        <v>24</v>
      </c>
      <c r="N4" s="11"/>
      <c r="O4" s="11"/>
      <c r="P4" s="11"/>
      <c r="Q4" s="11"/>
      <c r="R4" s="11"/>
    </row>
    <row r="5" spans="1:18" x14ac:dyDescent="0.25">
      <c r="A5" s="13" t="s">
        <v>5</v>
      </c>
      <c r="B5" s="13" t="s">
        <v>6</v>
      </c>
      <c r="C5" s="13" t="s">
        <v>26</v>
      </c>
      <c r="D5" s="13" t="s">
        <v>25</v>
      </c>
      <c r="E5" s="13" t="s">
        <v>7</v>
      </c>
      <c r="F5" s="14">
        <v>1</v>
      </c>
      <c r="G5" s="15">
        <v>2</v>
      </c>
      <c r="H5" s="16">
        <v>3</v>
      </c>
      <c r="I5" s="19">
        <v>4</v>
      </c>
      <c r="J5" s="18">
        <v>5</v>
      </c>
      <c r="K5" s="17">
        <v>6</v>
      </c>
      <c r="L5" s="23"/>
      <c r="M5" s="14">
        <v>1</v>
      </c>
      <c r="N5" s="15">
        <v>2</v>
      </c>
      <c r="O5" s="16">
        <v>3</v>
      </c>
      <c r="P5" s="19">
        <v>4</v>
      </c>
      <c r="Q5" s="18">
        <v>5</v>
      </c>
      <c r="R5" s="17">
        <v>6</v>
      </c>
    </row>
    <row r="6" spans="1:18" x14ac:dyDescent="0.25">
      <c r="A6" s="10">
        <v>10</v>
      </c>
      <c r="B6" s="7" t="s">
        <v>9</v>
      </c>
      <c r="C6" s="7" t="s">
        <v>27</v>
      </c>
      <c r="D6" s="22">
        <v>15000</v>
      </c>
      <c r="E6" s="26" t="s">
        <v>29</v>
      </c>
      <c r="F6" s="22">
        <f>$D6/6</f>
        <v>2500</v>
      </c>
      <c r="G6" s="22">
        <f t="shared" ref="G6:K30" si="0">$D6/6</f>
        <v>2500</v>
      </c>
      <c r="H6" s="22">
        <f t="shared" si="0"/>
        <v>2500</v>
      </c>
      <c r="I6" s="22">
        <f t="shared" si="0"/>
        <v>2500</v>
      </c>
      <c r="J6" s="22">
        <f t="shared" si="0"/>
        <v>2500</v>
      </c>
      <c r="K6" s="22">
        <f t="shared" si="0"/>
        <v>2500</v>
      </c>
      <c r="L6" s="23"/>
      <c r="M6" s="22">
        <f>$D6*PodílySVJ!$E$5</f>
        <v>2506.5</v>
      </c>
      <c r="N6" s="22">
        <f>$D6*PodílySVJ!$E$6</f>
        <v>2491.5</v>
      </c>
      <c r="O6" s="22">
        <f>$D6*PodílySVJ!$E$7</f>
        <v>2481</v>
      </c>
      <c r="P6" s="22">
        <f>$D6*PodílySVJ!$E$8</f>
        <v>2523</v>
      </c>
      <c r="Q6" s="22">
        <f>$D6*PodílySVJ!$E$9</f>
        <v>2496</v>
      </c>
      <c r="R6" s="22">
        <f>$D6*PodílySVJ!$E$10</f>
        <v>2500.5</v>
      </c>
    </row>
    <row r="7" spans="1:18" s="28" customFormat="1" x14ac:dyDescent="0.25">
      <c r="A7" s="27"/>
      <c r="C7" s="29" t="s">
        <v>28</v>
      </c>
      <c r="D7" s="30">
        <f>D6/12</f>
        <v>1250</v>
      </c>
      <c r="E7" s="29"/>
      <c r="F7" s="30">
        <f>F6/12</f>
        <v>208.33333333333334</v>
      </c>
      <c r="G7" s="30">
        <f t="shared" ref="G7:R7" si="1">G6/12</f>
        <v>208.33333333333334</v>
      </c>
      <c r="H7" s="30">
        <f t="shared" si="1"/>
        <v>208.33333333333334</v>
      </c>
      <c r="I7" s="30">
        <f t="shared" si="1"/>
        <v>208.33333333333334</v>
      </c>
      <c r="J7" s="30">
        <f t="shared" si="1"/>
        <v>208.33333333333334</v>
      </c>
      <c r="K7" s="30">
        <f t="shared" si="1"/>
        <v>208.33333333333334</v>
      </c>
      <c r="L7" s="23"/>
      <c r="M7" s="30">
        <f t="shared" si="1"/>
        <v>208.875</v>
      </c>
      <c r="N7" s="30">
        <f t="shared" si="1"/>
        <v>207.625</v>
      </c>
      <c r="O7" s="30">
        <f t="shared" si="1"/>
        <v>206.75</v>
      </c>
      <c r="P7" s="30">
        <f t="shared" si="1"/>
        <v>210.25</v>
      </c>
      <c r="Q7" s="30">
        <f t="shared" si="1"/>
        <v>208</v>
      </c>
      <c r="R7" s="30">
        <f t="shared" si="1"/>
        <v>208.375</v>
      </c>
    </row>
    <row r="8" spans="1:18" x14ac:dyDescent="0.25">
      <c r="A8" s="10">
        <v>20</v>
      </c>
      <c r="B8" s="7" t="s">
        <v>30</v>
      </c>
      <c r="C8" s="7" t="s">
        <v>27</v>
      </c>
      <c r="D8" s="22">
        <v>5000</v>
      </c>
      <c r="E8" s="26" t="s">
        <v>31</v>
      </c>
      <c r="F8" s="22">
        <f t="shared" ref="F8:F30" si="2">$D8/6</f>
        <v>833.33333333333337</v>
      </c>
      <c r="G8" s="22">
        <f t="shared" si="0"/>
        <v>833.33333333333337</v>
      </c>
      <c r="H8" s="22">
        <f t="shared" si="0"/>
        <v>833.33333333333337</v>
      </c>
      <c r="I8" s="22">
        <f t="shared" si="0"/>
        <v>833.33333333333337</v>
      </c>
      <c r="J8" s="22">
        <f t="shared" si="0"/>
        <v>833.33333333333337</v>
      </c>
      <c r="K8" s="22">
        <f t="shared" si="0"/>
        <v>833.33333333333337</v>
      </c>
      <c r="L8" s="23"/>
      <c r="M8" s="22">
        <f>$D8*PodílySVJ!$E$5</f>
        <v>835.5</v>
      </c>
      <c r="N8" s="22">
        <f>$D8*PodílySVJ!$E$6</f>
        <v>830.5</v>
      </c>
      <c r="O8" s="22">
        <f>$D8*PodílySVJ!$E$7</f>
        <v>827</v>
      </c>
      <c r="P8" s="22">
        <f>$D8*PodílySVJ!$E$8</f>
        <v>840.99999999999989</v>
      </c>
      <c r="Q8" s="22">
        <f>$D8*PodílySVJ!$E$9</f>
        <v>832</v>
      </c>
      <c r="R8" s="22">
        <f>$D8*PodílySVJ!$E$10</f>
        <v>833.49999999999989</v>
      </c>
    </row>
    <row r="9" spans="1:18" s="28" customFormat="1" x14ac:dyDescent="0.25">
      <c r="A9" s="27"/>
      <c r="C9" s="29" t="s">
        <v>28</v>
      </c>
      <c r="D9" s="30">
        <f>D8/12</f>
        <v>416.66666666666669</v>
      </c>
      <c r="E9" s="29"/>
      <c r="F9" s="30">
        <f>F8/12</f>
        <v>69.444444444444443</v>
      </c>
      <c r="G9" s="30">
        <f t="shared" ref="G9" si="3">G8/12</f>
        <v>69.444444444444443</v>
      </c>
      <c r="H9" s="30">
        <f t="shared" ref="H9" si="4">H8/12</f>
        <v>69.444444444444443</v>
      </c>
      <c r="I9" s="30">
        <f t="shared" ref="I9" si="5">I8/12</f>
        <v>69.444444444444443</v>
      </c>
      <c r="J9" s="30">
        <f t="shared" ref="J9" si="6">J8/12</f>
        <v>69.444444444444443</v>
      </c>
      <c r="K9" s="30">
        <f t="shared" ref="K9" si="7">K8/12</f>
        <v>69.444444444444443</v>
      </c>
      <c r="L9" s="23"/>
      <c r="M9" s="30">
        <f t="shared" ref="M9" si="8">M8/12</f>
        <v>69.625</v>
      </c>
      <c r="N9" s="30">
        <f t="shared" ref="N9" si="9">N8/12</f>
        <v>69.208333333333329</v>
      </c>
      <c r="O9" s="30">
        <f t="shared" ref="O9" si="10">O8/12</f>
        <v>68.916666666666671</v>
      </c>
      <c r="P9" s="30">
        <f t="shared" ref="P9" si="11">P8/12</f>
        <v>70.083333333333329</v>
      </c>
      <c r="Q9" s="30">
        <f t="shared" ref="Q9" si="12">Q8/12</f>
        <v>69.333333333333329</v>
      </c>
      <c r="R9" s="30">
        <f t="shared" ref="R9" si="13">R8/12</f>
        <v>69.458333333333329</v>
      </c>
    </row>
    <row r="10" spans="1:18" x14ac:dyDescent="0.25">
      <c r="A10" s="10">
        <v>30</v>
      </c>
      <c r="B10" s="7" t="s">
        <v>16</v>
      </c>
      <c r="C10" s="7" t="s">
        <v>27</v>
      </c>
      <c r="D10" s="22"/>
      <c r="E10" s="26"/>
      <c r="F10" s="22">
        <f t="shared" si="2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3"/>
      <c r="M10" s="22">
        <f>$D10*PodílySVJ!$E$5</f>
        <v>0</v>
      </c>
      <c r="N10" s="22">
        <f>$D10*PodílySVJ!$E$6</f>
        <v>0</v>
      </c>
      <c r="O10" s="22">
        <f>$D10*PodílySVJ!$E$7</f>
        <v>0</v>
      </c>
      <c r="P10" s="22">
        <f>$D10*PodílySVJ!$E$8</f>
        <v>0</v>
      </c>
      <c r="Q10" s="22">
        <f>$D10*PodílySVJ!$E$9</f>
        <v>0</v>
      </c>
      <c r="R10" s="22">
        <f>$D10*PodílySVJ!$E$10</f>
        <v>0</v>
      </c>
    </row>
    <row r="11" spans="1:18" s="28" customFormat="1" x14ac:dyDescent="0.25">
      <c r="A11" s="27"/>
      <c r="C11" s="29" t="s">
        <v>28</v>
      </c>
      <c r="D11" s="30"/>
      <c r="E11" s="29"/>
      <c r="F11" s="30"/>
      <c r="G11" s="30"/>
      <c r="H11" s="30"/>
      <c r="I11" s="30"/>
      <c r="J11" s="30"/>
      <c r="K11" s="30"/>
      <c r="L11" s="23"/>
      <c r="M11" s="30"/>
      <c r="N11" s="30"/>
      <c r="O11" s="30"/>
      <c r="P11" s="30"/>
      <c r="Q11" s="30"/>
      <c r="R11" s="30"/>
    </row>
    <row r="12" spans="1:18" x14ac:dyDescent="0.25">
      <c r="A12" s="21">
        <v>31</v>
      </c>
      <c r="B12" s="20" t="s">
        <v>10</v>
      </c>
      <c r="C12" s="7" t="s">
        <v>27</v>
      </c>
      <c r="D12" s="22">
        <v>1000</v>
      </c>
      <c r="E12" s="26" t="s">
        <v>32</v>
      </c>
      <c r="F12" s="22">
        <f t="shared" si="2"/>
        <v>166.66666666666666</v>
      </c>
      <c r="G12" s="22">
        <f t="shared" si="0"/>
        <v>166.66666666666666</v>
      </c>
      <c r="H12" s="22">
        <f t="shared" si="0"/>
        <v>166.66666666666666</v>
      </c>
      <c r="I12" s="22">
        <f t="shared" si="0"/>
        <v>166.66666666666666</v>
      </c>
      <c r="J12" s="22">
        <f t="shared" si="0"/>
        <v>166.66666666666666</v>
      </c>
      <c r="K12" s="22">
        <f t="shared" si="0"/>
        <v>166.66666666666666</v>
      </c>
      <c r="L12" s="23"/>
      <c r="M12" s="22">
        <f>$D12*PodílySVJ!$E$5</f>
        <v>167.1</v>
      </c>
      <c r="N12" s="22">
        <f>$D12*PodílySVJ!$E$6</f>
        <v>166.1</v>
      </c>
      <c r="O12" s="22">
        <f>$D12*PodílySVJ!$E$7</f>
        <v>165.39999999999998</v>
      </c>
      <c r="P12" s="22">
        <f>$D12*PodílySVJ!$E$8</f>
        <v>168.2</v>
      </c>
      <c r="Q12" s="22">
        <f>$D12*PodílySVJ!$E$9</f>
        <v>166.4</v>
      </c>
      <c r="R12" s="22">
        <f>$D12*PodílySVJ!$E$10</f>
        <v>166.7</v>
      </c>
    </row>
    <row r="13" spans="1:18" s="28" customFormat="1" x14ac:dyDescent="0.25">
      <c r="A13" s="27"/>
      <c r="C13" s="29" t="s">
        <v>28</v>
      </c>
      <c r="D13" s="30">
        <f>D12/12</f>
        <v>83.333333333333329</v>
      </c>
      <c r="E13" s="29"/>
      <c r="F13" s="30">
        <f>F12/12</f>
        <v>13.888888888888888</v>
      </c>
      <c r="G13" s="30">
        <f t="shared" ref="G13" si="14">G12/12</f>
        <v>13.888888888888888</v>
      </c>
      <c r="H13" s="30">
        <f t="shared" ref="H13" si="15">H12/12</f>
        <v>13.888888888888888</v>
      </c>
      <c r="I13" s="30">
        <f t="shared" ref="I13" si="16">I12/12</f>
        <v>13.888888888888888</v>
      </c>
      <c r="J13" s="30">
        <f t="shared" ref="J13" si="17">J12/12</f>
        <v>13.888888888888888</v>
      </c>
      <c r="K13" s="30">
        <f t="shared" ref="K13" si="18">K12/12</f>
        <v>13.888888888888888</v>
      </c>
      <c r="L13" s="23"/>
      <c r="M13" s="30">
        <f t="shared" ref="M13" si="19">M12/12</f>
        <v>13.924999999999999</v>
      </c>
      <c r="N13" s="30">
        <f t="shared" ref="N13" si="20">N12/12</f>
        <v>13.841666666666667</v>
      </c>
      <c r="O13" s="30">
        <f t="shared" ref="O13" si="21">O12/12</f>
        <v>13.783333333333331</v>
      </c>
      <c r="P13" s="30">
        <f t="shared" ref="P13" si="22">P12/12</f>
        <v>14.016666666666666</v>
      </c>
      <c r="Q13" s="30">
        <f t="shared" ref="Q13" si="23">Q12/12</f>
        <v>13.866666666666667</v>
      </c>
      <c r="R13" s="30">
        <f t="shared" ref="R13" si="24">R12/12</f>
        <v>13.891666666666666</v>
      </c>
    </row>
    <row r="14" spans="1:18" x14ac:dyDescent="0.25">
      <c r="A14" s="21">
        <v>32</v>
      </c>
      <c r="B14" s="20" t="s">
        <v>17</v>
      </c>
      <c r="C14" s="7" t="s">
        <v>27</v>
      </c>
      <c r="D14" s="22">
        <v>1000</v>
      </c>
      <c r="E14" s="26" t="s">
        <v>32</v>
      </c>
      <c r="F14" s="22">
        <f t="shared" si="2"/>
        <v>166.66666666666666</v>
      </c>
      <c r="G14" s="22">
        <f t="shared" si="0"/>
        <v>166.66666666666666</v>
      </c>
      <c r="H14" s="22">
        <f t="shared" si="0"/>
        <v>166.66666666666666</v>
      </c>
      <c r="I14" s="22">
        <f t="shared" si="0"/>
        <v>166.66666666666666</v>
      </c>
      <c r="J14" s="22">
        <f t="shared" si="0"/>
        <v>166.66666666666666</v>
      </c>
      <c r="K14" s="22">
        <f t="shared" si="0"/>
        <v>166.66666666666666</v>
      </c>
      <c r="L14" s="23"/>
      <c r="M14" s="22">
        <f>$D14*PodílySVJ!$E$5</f>
        <v>167.1</v>
      </c>
      <c r="N14" s="22">
        <f>$D14*PodílySVJ!$E$6</f>
        <v>166.1</v>
      </c>
      <c r="O14" s="22">
        <f>$D14*PodílySVJ!$E$7</f>
        <v>165.39999999999998</v>
      </c>
      <c r="P14" s="22">
        <f>$D14*PodílySVJ!$E$8</f>
        <v>168.2</v>
      </c>
      <c r="Q14" s="22">
        <f>$D14*PodílySVJ!$E$9</f>
        <v>166.4</v>
      </c>
      <c r="R14" s="22">
        <f>$D14*PodílySVJ!$E$10</f>
        <v>166.7</v>
      </c>
    </row>
    <row r="15" spans="1:18" s="28" customFormat="1" x14ac:dyDescent="0.25">
      <c r="A15" s="27"/>
      <c r="C15" s="29" t="s">
        <v>28</v>
      </c>
      <c r="D15" s="30">
        <f>D14/12</f>
        <v>83.333333333333329</v>
      </c>
      <c r="E15" s="29"/>
      <c r="F15" s="30">
        <f>F14/12</f>
        <v>13.888888888888888</v>
      </c>
      <c r="G15" s="30">
        <f t="shared" ref="G15" si="25">G14/12</f>
        <v>13.888888888888888</v>
      </c>
      <c r="H15" s="30">
        <f t="shared" ref="H15" si="26">H14/12</f>
        <v>13.888888888888888</v>
      </c>
      <c r="I15" s="30">
        <f t="shared" ref="I15" si="27">I14/12</f>
        <v>13.888888888888888</v>
      </c>
      <c r="J15" s="30">
        <f t="shared" ref="J15" si="28">J14/12</f>
        <v>13.888888888888888</v>
      </c>
      <c r="K15" s="30">
        <f t="shared" ref="K15" si="29">K14/12</f>
        <v>13.888888888888888</v>
      </c>
      <c r="L15" s="23"/>
      <c r="M15" s="30">
        <f t="shared" ref="M15" si="30">M14/12</f>
        <v>13.924999999999999</v>
      </c>
      <c r="N15" s="30">
        <f t="shared" ref="N15" si="31">N14/12</f>
        <v>13.841666666666667</v>
      </c>
      <c r="O15" s="30">
        <f t="shared" ref="O15" si="32">O14/12</f>
        <v>13.783333333333331</v>
      </c>
      <c r="P15" s="30">
        <f t="shared" ref="P15" si="33">P14/12</f>
        <v>14.016666666666666</v>
      </c>
      <c r="Q15" s="30">
        <f t="shared" ref="Q15" si="34">Q14/12</f>
        <v>13.866666666666667</v>
      </c>
      <c r="R15" s="30">
        <f t="shared" ref="R15" si="35">R14/12</f>
        <v>13.891666666666666</v>
      </c>
    </row>
    <row r="16" spans="1:18" x14ac:dyDescent="0.25">
      <c r="A16" s="21">
        <v>33</v>
      </c>
      <c r="B16" s="20" t="s">
        <v>18</v>
      </c>
      <c r="C16" s="7" t="s">
        <v>27</v>
      </c>
      <c r="D16" s="22">
        <v>1000</v>
      </c>
      <c r="E16" s="26" t="s">
        <v>32</v>
      </c>
      <c r="F16" s="22">
        <f t="shared" si="2"/>
        <v>166.66666666666666</v>
      </c>
      <c r="G16" s="22">
        <f t="shared" si="0"/>
        <v>166.66666666666666</v>
      </c>
      <c r="H16" s="22">
        <f t="shared" si="0"/>
        <v>166.66666666666666</v>
      </c>
      <c r="I16" s="22">
        <f t="shared" si="0"/>
        <v>166.66666666666666</v>
      </c>
      <c r="J16" s="22">
        <f t="shared" si="0"/>
        <v>166.66666666666666</v>
      </c>
      <c r="K16" s="22">
        <f t="shared" si="0"/>
        <v>166.66666666666666</v>
      </c>
      <c r="L16" s="23"/>
      <c r="M16" s="22">
        <f>$D16*PodílySVJ!$E$5</f>
        <v>167.1</v>
      </c>
      <c r="N16" s="22">
        <f>$D16*PodílySVJ!$E$6</f>
        <v>166.1</v>
      </c>
      <c r="O16" s="22">
        <f>$D16*PodílySVJ!$E$7</f>
        <v>165.39999999999998</v>
      </c>
      <c r="P16" s="22">
        <f>$D16*PodílySVJ!$E$8</f>
        <v>168.2</v>
      </c>
      <c r="Q16" s="22">
        <f>$D16*PodílySVJ!$E$9</f>
        <v>166.4</v>
      </c>
      <c r="R16" s="22">
        <f>$D16*PodílySVJ!$E$10</f>
        <v>166.7</v>
      </c>
    </row>
    <row r="17" spans="1:18" s="28" customFormat="1" x14ac:dyDescent="0.25">
      <c r="A17" s="27"/>
      <c r="C17" s="29" t="s">
        <v>28</v>
      </c>
      <c r="D17" s="30">
        <f>D16/12</f>
        <v>83.333333333333329</v>
      </c>
      <c r="E17" s="29"/>
      <c r="F17" s="30">
        <f>F16/12</f>
        <v>13.888888888888888</v>
      </c>
      <c r="G17" s="30">
        <f t="shared" ref="G17" si="36">G16/12</f>
        <v>13.888888888888888</v>
      </c>
      <c r="H17" s="30">
        <f t="shared" ref="H17" si="37">H16/12</f>
        <v>13.888888888888888</v>
      </c>
      <c r="I17" s="30">
        <f t="shared" ref="I17" si="38">I16/12</f>
        <v>13.888888888888888</v>
      </c>
      <c r="J17" s="30">
        <f t="shared" ref="J17" si="39">J16/12</f>
        <v>13.888888888888888</v>
      </c>
      <c r="K17" s="30">
        <f t="shared" ref="K17" si="40">K16/12</f>
        <v>13.888888888888888</v>
      </c>
      <c r="L17" s="23"/>
      <c r="M17" s="30">
        <f t="shared" ref="M17" si="41">M16/12</f>
        <v>13.924999999999999</v>
      </c>
      <c r="N17" s="30">
        <f t="shared" ref="N17" si="42">N16/12</f>
        <v>13.841666666666667</v>
      </c>
      <c r="O17" s="30">
        <f t="shared" ref="O17" si="43">O16/12</f>
        <v>13.783333333333331</v>
      </c>
      <c r="P17" s="30">
        <f t="shared" ref="P17" si="44">P16/12</f>
        <v>14.016666666666666</v>
      </c>
      <c r="Q17" s="30">
        <f t="shared" ref="Q17" si="45">Q16/12</f>
        <v>13.866666666666667</v>
      </c>
      <c r="R17" s="30">
        <f t="shared" ref="R17" si="46">R16/12</f>
        <v>13.891666666666666</v>
      </c>
    </row>
    <row r="18" spans="1:18" x14ac:dyDescent="0.25">
      <c r="A18" s="21">
        <v>34</v>
      </c>
      <c r="B18" s="20" t="s">
        <v>19</v>
      </c>
      <c r="C18" s="7" t="s">
        <v>27</v>
      </c>
      <c r="D18" s="22">
        <v>1000</v>
      </c>
      <c r="E18" s="26" t="s">
        <v>32</v>
      </c>
      <c r="F18" s="22">
        <f t="shared" si="2"/>
        <v>166.66666666666666</v>
      </c>
      <c r="G18" s="22">
        <f t="shared" si="0"/>
        <v>166.66666666666666</v>
      </c>
      <c r="H18" s="22">
        <f t="shared" si="0"/>
        <v>166.66666666666666</v>
      </c>
      <c r="I18" s="22">
        <f t="shared" si="0"/>
        <v>166.66666666666666</v>
      </c>
      <c r="J18" s="22">
        <f t="shared" si="0"/>
        <v>166.66666666666666</v>
      </c>
      <c r="K18" s="22">
        <f t="shared" si="0"/>
        <v>166.66666666666666</v>
      </c>
      <c r="L18" s="23"/>
      <c r="M18" s="22">
        <f>$D18*PodílySVJ!$E$5</f>
        <v>167.1</v>
      </c>
      <c r="N18" s="22">
        <f>$D18*PodílySVJ!$E$6</f>
        <v>166.1</v>
      </c>
      <c r="O18" s="22">
        <f>$D18*PodílySVJ!$E$7</f>
        <v>165.39999999999998</v>
      </c>
      <c r="P18" s="22">
        <f>$D18*PodílySVJ!$E$8</f>
        <v>168.2</v>
      </c>
      <c r="Q18" s="22">
        <f>$D18*PodílySVJ!$E$9</f>
        <v>166.4</v>
      </c>
      <c r="R18" s="22">
        <f>$D18*PodílySVJ!$E$10</f>
        <v>166.7</v>
      </c>
    </row>
    <row r="19" spans="1:18" s="28" customFormat="1" x14ac:dyDescent="0.25">
      <c r="A19" s="27"/>
      <c r="C19" s="29" t="s">
        <v>28</v>
      </c>
      <c r="D19" s="30">
        <f>D18/12</f>
        <v>83.333333333333329</v>
      </c>
      <c r="E19" s="29"/>
      <c r="F19" s="30">
        <f>F18/12</f>
        <v>13.888888888888888</v>
      </c>
      <c r="G19" s="30">
        <f t="shared" ref="G19" si="47">G18/12</f>
        <v>13.888888888888888</v>
      </c>
      <c r="H19" s="30">
        <f t="shared" ref="H19" si="48">H18/12</f>
        <v>13.888888888888888</v>
      </c>
      <c r="I19" s="30">
        <f t="shared" ref="I19" si="49">I18/12</f>
        <v>13.888888888888888</v>
      </c>
      <c r="J19" s="30">
        <f t="shared" ref="J19" si="50">J18/12</f>
        <v>13.888888888888888</v>
      </c>
      <c r="K19" s="30">
        <f t="shared" ref="K19" si="51">K18/12</f>
        <v>13.888888888888888</v>
      </c>
      <c r="L19" s="23"/>
      <c r="M19" s="30">
        <f t="shared" ref="M19" si="52">M18/12</f>
        <v>13.924999999999999</v>
      </c>
      <c r="N19" s="30">
        <f t="shared" ref="N19" si="53">N18/12</f>
        <v>13.841666666666667</v>
      </c>
      <c r="O19" s="30">
        <f t="shared" ref="O19" si="54">O18/12</f>
        <v>13.783333333333331</v>
      </c>
      <c r="P19" s="30">
        <f t="shared" ref="P19" si="55">P18/12</f>
        <v>14.016666666666666</v>
      </c>
      <c r="Q19" s="30">
        <f t="shared" ref="Q19" si="56">Q18/12</f>
        <v>13.866666666666667</v>
      </c>
      <c r="R19" s="30">
        <f t="shared" ref="R19" si="57">R18/12</f>
        <v>13.891666666666666</v>
      </c>
    </row>
    <row r="20" spans="1:18" x14ac:dyDescent="0.25">
      <c r="A20" s="21">
        <v>35</v>
      </c>
      <c r="B20" s="20" t="s">
        <v>20</v>
      </c>
      <c r="C20" s="7" t="s">
        <v>27</v>
      </c>
      <c r="D20" s="22">
        <v>1000</v>
      </c>
      <c r="E20" s="26" t="s">
        <v>32</v>
      </c>
      <c r="F20" s="22">
        <f t="shared" si="2"/>
        <v>166.66666666666666</v>
      </c>
      <c r="G20" s="22">
        <f t="shared" si="0"/>
        <v>166.66666666666666</v>
      </c>
      <c r="H20" s="22">
        <f t="shared" si="0"/>
        <v>166.66666666666666</v>
      </c>
      <c r="I20" s="22">
        <f t="shared" si="0"/>
        <v>166.66666666666666</v>
      </c>
      <c r="J20" s="22">
        <f t="shared" si="0"/>
        <v>166.66666666666666</v>
      </c>
      <c r="K20" s="22">
        <f t="shared" si="0"/>
        <v>166.66666666666666</v>
      </c>
      <c r="L20" s="23"/>
      <c r="M20" s="22">
        <f>$D20*PodílySVJ!$E$5</f>
        <v>167.1</v>
      </c>
      <c r="N20" s="22">
        <f>$D20*PodílySVJ!$E$6</f>
        <v>166.1</v>
      </c>
      <c r="O20" s="22">
        <f>$D20*PodílySVJ!$E$7</f>
        <v>165.39999999999998</v>
      </c>
      <c r="P20" s="22">
        <f>$D20*PodílySVJ!$E$8</f>
        <v>168.2</v>
      </c>
      <c r="Q20" s="22">
        <f>$D20*PodílySVJ!$E$9</f>
        <v>166.4</v>
      </c>
      <c r="R20" s="22">
        <f>$D20*PodílySVJ!$E$10</f>
        <v>166.7</v>
      </c>
    </row>
    <row r="21" spans="1:18" s="28" customFormat="1" x14ac:dyDescent="0.25">
      <c r="A21" s="27"/>
      <c r="C21" s="29" t="s">
        <v>28</v>
      </c>
      <c r="D21" s="30">
        <f>D20/12</f>
        <v>83.333333333333329</v>
      </c>
      <c r="E21" s="29"/>
      <c r="F21" s="30">
        <f>F20/12</f>
        <v>13.888888888888888</v>
      </c>
      <c r="G21" s="30">
        <f t="shared" ref="G21" si="58">G20/12</f>
        <v>13.888888888888888</v>
      </c>
      <c r="H21" s="30">
        <f t="shared" ref="H21" si="59">H20/12</f>
        <v>13.888888888888888</v>
      </c>
      <c r="I21" s="30">
        <f t="shared" ref="I21" si="60">I20/12</f>
        <v>13.888888888888888</v>
      </c>
      <c r="J21" s="30">
        <f t="shared" ref="J21" si="61">J20/12</f>
        <v>13.888888888888888</v>
      </c>
      <c r="K21" s="30">
        <f t="shared" ref="K21" si="62">K20/12</f>
        <v>13.888888888888888</v>
      </c>
      <c r="L21" s="23"/>
      <c r="M21" s="30">
        <f t="shared" ref="M21" si="63">M20/12</f>
        <v>13.924999999999999</v>
      </c>
      <c r="N21" s="30">
        <f t="shared" ref="N21" si="64">N20/12</f>
        <v>13.841666666666667</v>
      </c>
      <c r="O21" s="30">
        <f t="shared" ref="O21" si="65">O20/12</f>
        <v>13.783333333333331</v>
      </c>
      <c r="P21" s="30">
        <f t="shared" ref="P21" si="66">P20/12</f>
        <v>14.016666666666666</v>
      </c>
      <c r="Q21" s="30">
        <f t="shared" ref="Q21" si="67">Q20/12</f>
        <v>13.866666666666667</v>
      </c>
      <c r="R21" s="30">
        <f t="shared" ref="R21" si="68">R20/12</f>
        <v>13.891666666666666</v>
      </c>
    </row>
    <row r="22" spans="1:18" x14ac:dyDescent="0.25">
      <c r="A22" s="10">
        <v>40</v>
      </c>
      <c r="B22" s="7" t="s">
        <v>11</v>
      </c>
      <c r="C22" s="7" t="s">
        <v>27</v>
      </c>
      <c r="D22" s="22">
        <v>100000</v>
      </c>
      <c r="E22" s="26" t="s">
        <v>35</v>
      </c>
      <c r="F22" s="22">
        <f t="shared" si="2"/>
        <v>16666.666666666668</v>
      </c>
      <c r="G22" s="22">
        <f t="shared" si="0"/>
        <v>16666.666666666668</v>
      </c>
      <c r="H22" s="22">
        <f t="shared" si="0"/>
        <v>16666.666666666668</v>
      </c>
      <c r="I22" s="22">
        <f t="shared" si="0"/>
        <v>16666.666666666668</v>
      </c>
      <c r="J22" s="22">
        <f t="shared" si="0"/>
        <v>16666.666666666668</v>
      </c>
      <c r="K22" s="22">
        <f t="shared" si="0"/>
        <v>16666.666666666668</v>
      </c>
      <c r="L22" s="23"/>
      <c r="M22" s="22">
        <f>$D22*PodílySVJ!$E$5</f>
        <v>16710</v>
      </c>
      <c r="N22" s="22">
        <f>$D22*PodílySVJ!$E$6</f>
        <v>16610</v>
      </c>
      <c r="O22" s="22">
        <f>$D22*PodílySVJ!$E$7</f>
        <v>16540</v>
      </c>
      <c r="P22" s="22">
        <f>$D22*PodílySVJ!$E$8</f>
        <v>16820</v>
      </c>
      <c r="Q22" s="22">
        <f>$D22*PodílySVJ!$E$9</f>
        <v>16640</v>
      </c>
      <c r="R22" s="22">
        <f>$D22*PodílySVJ!$E$10</f>
        <v>16670</v>
      </c>
    </row>
    <row r="23" spans="1:18" s="28" customFormat="1" x14ac:dyDescent="0.25">
      <c r="A23" s="27"/>
      <c r="C23" s="29" t="s">
        <v>28</v>
      </c>
      <c r="D23" s="30">
        <f>D22/12</f>
        <v>8333.3333333333339</v>
      </c>
      <c r="E23" s="29"/>
      <c r="F23" s="30">
        <f>F22/12</f>
        <v>1388.8888888888889</v>
      </c>
      <c r="G23" s="30">
        <f t="shared" ref="G23" si="69">G22/12</f>
        <v>1388.8888888888889</v>
      </c>
      <c r="H23" s="30">
        <f t="shared" ref="H23" si="70">H22/12</f>
        <v>1388.8888888888889</v>
      </c>
      <c r="I23" s="30">
        <f t="shared" ref="I23" si="71">I22/12</f>
        <v>1388.8888888888889</v>
      </c>
      <c r="J23" s="30">
        <f t="shared" ref="J23" si="72">J22/12</f>
        <v>1388.8888888888889</v>
      </c>
      <c r="K23" s="30">
        <f t="shared" ref="K23" si="73">K22/12</f>
        <v>1388.8888888888889</v>
      </c>
      <c r="L23" s="23"/>
      <c r="M23" s="30">
        <f t="shared" ref="M23" si="74">M22/12</f>
        <v>1392.5</v>
      </c>
      <c r="N23" s="30">
        <f t="shared" ref="N23" si="75">N22/12</f>
        <v>1384.1666666666667</v>
      </c>
      <c r="O23" s="30">
        <f t="shared" ref="O23" si="76">O22/12</f>
        <v>1378.3333333333333</v>
      </c>
      <c r="P23" s="30">
        <f t="shared" ref="P23" si="77">P22/12</f>
        <v>1401.6666666666667</v>
      </c>
      <c r="Q23" s="30">
        <f t="shared" ref="Q23" si="78">Q22/12</f>
        <v>1386.6666666666667</v>
      </c>
      <c r="R23" s="30">
        <f t="shared" ref="R23" si="79">R22/12</f>
        <v>1389.1666666666667</v>
      </c>
    </row>
    <row r="24" spans="1:18" x14ac:dyDescent="0.25">
      <c r="A24" s="10">
        <v>50</v>
      </c>
      <c r="B24" s="7" t="s">
        <v>12</v>
      </c>
      <c r="C24" s="7" t="s">
        <v>27</v>
      </c>
      <c r="D24" s="22">
        <v>100000</v>
      </c>
      <c r="E24" s="26"/>
      <c r="F24" s="22">
        <f t="shared" si="2"/>
        <v>16666.666666666668</v>
      </c>
      <c r="G24" s="22">
        <f t="shared" si="0"/>
        <v>16666.666666666668</v>
      </c>
      <c r="H24" s="22">
        <f t="shared" si="0"/>
        <v>16666.666666666668</v>
      </c>
      <c r="I24" s="22">
        <f t="shared" si="0"/>
        <v>16666.666666666668</v>
      </c>
      <c r="J24" s="22">
        <f t="shared" si="0"/>
        <v>16666.666666666668</v>
      </c>
      <c r="K24" s="22">
        <f t="shared" si="0"/>
        <v>16666.666666666668</v>
      </c>
      <c r="L24" s="23"/>
      <c r="M24" s="22">
        <f>$D24*PodílySVJ!$E$5</f>
        <v>16710</v>
      </c>
      <c r="N24" s="22">
        <f>$D24*PodílySVJ!$E$6</f>
        <v>16610</v>
      </c>
      <c r="O24" s="22">
        <f>$D24*PodílySVJ!$E$7</f>
        <v>16540</v>
      </c>
      <c r="P24" s="22">
        <f>$D24*PodílySVJ!$E$8</f>
        <v>16820</v>
      </c>
      <c r="Q24" s="22">
        <f>$D24*PodílySVJ!$E$9</f>
        <v>16640</v>
      </c>
      <c r="R24" s="22">
        <f>$D24*PodílySVJ!$E$10</f>
        <v>16670</v>
      </c>
    </row>
    <row r="25" spans="1:18" s="28" customFormat="1" x14ac:dyDescent="0.25">
      <c r="A25" s="27"/>
      <c r="C25" s="29" t="s">
        <v>28</v>
      </c>
      <c r="D25" s="30">
        <f>D24/12</f>
        <v>8333.3333333333339</v>
      </c>
      <c r="E25" s="29"/>
      <c r="F25" s="30">
        <f>F24/12</f>
        <v>1388.8888888888889</v>
      </c>
      <c r="G25" s="30">
        <f t="shared" ref="G25" si="80">G24/12</f>
        <v>1388.8888888888889</v>
      </c>
      <c r="H25" s="30">
        <f t="shared" ref="H25" si="81">H24/12</f>
        <v>1388.8888888888889</v>
      </c>
      <c r="I25" s="30">
        <f t="shared" ref="I25" si="82">I24/12</f>
        <v>1388.8888888888889</v>
      </c>
      <c r="J25" s="30">
        <f t="shared" ref="J25" si="83">J24/12</f>
        <v>1388.8888888888889</v>
      </c>
      <c r="K25" s="30">
        <f t="shared" ref="K25" si="84">K24/12</f>
        <v>1388.8888888888889</v>
      </c>
      <c r="L25" s="23"/>
      <c r="M25" s="30">
        <f t="shared" ref="M25" si="85">M24/12</f>
        <v>1392.5</v>
      </c>
      <c r="N25" s="30">
        <f t="shared" ref="N25" si="86">N24/12</f>
        <v>1384.1666666666667</v>
      </c>
      <c r="O25" s="30">
        <f t="shared" ref="O25" si="87">O24/12</f>
        <v>1378.3333333333333</v>
      </c>
      <c r="P25" s="30">
        <f t="shared" ref="P25" si="88">P24/12</f>
        <v>1401.6666666666667</v>
      </c>
      <c r="Q25" s="30">
        <f t="shared" ref="Q25" si="89">Q24/12</f>
        <v>1386.6666666666667</v>
      </c>
      <c r="R25" s="30">
        <f t="shared" ref="R25" si="90">R24/12</f>
        <v>1389.1666666666667</v>
      </c>
    </row>
    <row r="26" spans="1:18" x14ac:dyDescent="0.25">
      <c r="A26" s="10">
        <v>60</v>
      </c>
      <c r="B26" s="7" t="s">
        <v>13</v>
      </c>
      <c r="C26" s="7" t="s">
        <v>27</v>
      </c>
      <c r="D26" s="22">
        <f>4000*12</f>
        <v>48000</v>
      </c>
      <c r="E26" s="26" t="s">
        <v>34</v>
      </c>
      <c r="F26" s="22">
        <f t="shared" si="2"/>
        <v>8000</v>
      </c>
      <c r="G26" s="22">
        <f t="shared" si="0"/>
        <v>8000</v>
      </c>
      <c r="H26" s="22">
        <f t="shared" si="0"/>
        <v>8000</v>
      </c>
      <c r="I26" s="22">
        <f t="shared" si="0"/>
        <v>8000</v>
      </c>
      <c r="J26" s="22">
        <f t="shared" si="0"/>
        <v>8000</v>
      </c>
      <c r="K26" s="22">
        <f t="shared" si="0"/>
        <v>8000</v>
      </c>
      <c r="L26" s="23"/>
      <c r="M26" s="22">
        <f>$D26*PodílySVJ!$E$5</f>
        <v>8020.8</v>
      </c>
      <c r="N26" s="22">
        <f>$D26*PodílySVJ!$E$6</f>
        <v>7972.8</v>
      </c>
      <c r="O26" s="22">
        <f>$D26*PodílySVJ!$E$7</f>
        <v>7939.2</v>
      </c>
      <c r="P26" s="22">
        <f>$D26*PodílySVJ!$E$8</f>
        <v>8073.5999999999995</v>
      </c>
      <c r="Q26" s="22">
        <f>$D26*PodílySVJ!$E$9</f>
        <v>7987.2</v>
      </c>
      <c r="R26" s="22">
        <f>$D26*PodílySVJ!$E$10</f>
        <v>8001.5999999999995</v>
      </c>
    </row>
    <row r="27" spans="1:18" s="28" customFormat="1" x14ac:dyDescent="0.25">
      <c r="A27" s="27"/>
      <c r="C27" s="29" t="s">
        <v>28</v>
      </c>
      <c r="D27" s="30">
        <f>D26/12</f>
        <v>4000</v>
      </c>
      <c r="E27" s="29"/>
      <c r="F27" s="30">
        <f>F26/12</f>
        <v>666.66666666666663</v>
      </c>
      <c r="G27" s="30">
        <f t="shared" ref="G27" si="91">G26/12</f>
        <v>666.66666666666663</v>
      </c>
      <c r="H27" s="30">
        <f t="shared" ref="H27" si="92">H26/12</f>
        <v>666.66666666666663</v>
      </c>
      <c r="I27" s="30">
        <f t="shared" ref="I27" si="93">I26/12</f>
        <v>666.66666666666663</v>
      </c>
      <c r="J27" s="30">
        <f t="shared" ref="J27" si="94">J26/12</f>
        <v>666.66666666666663</v>
      </c>
      <c r="K27" s="30">
        <f t="shared" ref="K27" si="95">K26/12</f>
        <v>666.66666666666663</v>
      </c>
      <c r="L27" s="23"/>
      <c r="M27" s="30">
        <f t="shared" ref="M27" si="96">M26/12</f>
        <v>668.4</v>
      </c>
      <c r="N27" s="30">
        <f t="shared" ref="N27" si="97">N26/12</f>
        <v>664.4</v>
      </c>
      <c r="O27" s="30">
        <f t="shared" ref="O27" si="98">O26/12</f>
        <v>661.6</v>
      </c>
      <c r="P27" s="30">
        <f t="shared" ref="P27" si="99">P26/12</f>
        <v>672.8</v>
      </c>
      <c r="Q27" s="30">
        <f t="shared" ref="Q27" si="100">Q26/12</f>
        <v>665.6</v>
      </c>
      <c r="R27" s="30">
        <f t="shared" ref="R27" si="101">R26/12</f>
        <v>666.8</v>
      </c>
    </row>
    <row r="28" spans="1:18" x14ac:dyDescent="0.25">
      <c r="A28" s="10">
        <v>70</v>
      </c>
      <c r="B28" s="7" t="s">
        <v>14</v>
      </c>
      <c r="C28" s="7" t="s">
        <v>27</v>
      </c>
      <c r="D28" s="22">
        <v>700</v>
      </c>
      <c r="E28" s="26" t="s">
        <v>21</v>
      </c>
      <c r="F28" s="22">
        <f t="shared" si="2"/>
        <v>116.66666666666667</v>
      </c>
      <c r="G28" s="22">
        <f t="shared" si="0"/>
        <v>116.66666666666667</v>
      </c>
      <c r="H28" s="22">
        <f t="shared" si="0"/>
        <v>116.66666666666667</v>
      </c>
      <c r="I28" s="22">
        <f t="shared" si="0"/>
        <v>116.66666666666667</v>
      </c>
      <c r="J28" s="22">
        <f t="shared" si="0"/>
        <v>116.66666666666667</v>
      </c>
      <c r="K28" s="22">
        <f t="shared" si="0"/>
        <v>116.66666666666667</v>
      </c>
      <c r="L28" s="23"/>
      <c r="M28" s="22">
        <f>$D28*PodílySVJ!$E$5</f>
        <v>116.97</v>
      </c>
      <c r="N28" s="22">
        <f>$D28*PodílySVJ!$E$6</f>
        <v>116.27</v>
      </c>
      <c r="O28" s="22">
        <f>$D28*PodílySVJ!$E$7</f>
        <v>115.78</v>
      </c>
      <c r="P28" s="22">
        <f>$D28*PodílySVJ!$E$8</f>
        <v>117.74</v>
      </c>
      <c r="Q28" s="22">
        <f>$D28*PodílySVJ!$E$9</f>
        <v>116.47999999999999</v>
      </c>
      <c r="R28" s="22">
        <f>$D28*PodílySVJ!$E$10</f>
        <v>116.69</v>
      </c>
    </row>
    <row r="29" spans="1:18" s="28" customFormat="1" x14ac:dyDescent="0.25">
      <c r="A29" s="27"/>
      <c r="C29" s="29" t="s">
        <v>28</v>
      </c>
      <c r="D29" s="30">
        <f>D28/12</f>
        <v>58.333333333333336</v>
      </c>
      <c r="E29" s="29"/>
      <c r="F29" s="30">
        <f>F28/12</f>
        <v>9.7222222222222232</v>
      </c>
      <c r="G29" s="30">
        <f t="shared" ref="G29" si="102">G28/12</f>
        <v>9.7222222222222232</v>
      </c>
      <c r="H29" s="30">
        <f t="shared" ref="H29" si="103">H28/12</f>
        <v>9.7222222222222232</v>
      </c>
      <c r="I29" s="30">
        <f t="shared" ref="I29" si="104">I28/12</f>
        <v>9.7222222222222232</v>
      </c>
      <c r="J29" s="30">
        <f t="shared" ref="J29" si="105">J28/12</f>
        <v>9.7222222222222232</v>
      </c>
      <c r="K29" s="30">
        <f t="shared" ref="K29" si="106">K28/12</f>
        <v>9.7222222222222232</v>
      </c>
      <c r="L29" s="23"/>
      <c r="M29" s="30">
        <f t="shared" ref="M29" si="107">M28/12</f>
        <v>9.7475000000000005</v>
      </c>
      <c r="N29" s="30">
        <f t="shared" ref="N29" si="108">N28/12</f>
        <v>9.6891666666666669</v>
      </c>
      <c r="O29" s="30">
        <f t="shared" ref="O29" si="109">O28/12</f>
        <v>9.6483333333333334</v>
      </c>
      <c r="P29" s="30">
        <f t="shared" ref="P29" si="110">P28/12</f>
        <v>9.8116666666666656</v>
      </c>
      <c r="Q29" s="30">
        <f t="shared" ref="Q29" si="111">Q28/12</f>
        <v>9.7066666666666652</v>
      </c>
      <c r="R29" s="30">
        <f t="shared" ref="R29" si="112">R28/12</f>
        <v>9.7241666666666671</v>
      </c>
    </row>
    <row r="30" spans="1:18" x14ac:dyDescent="0.25">
      <c r="A30" s="10">
        <v>80</v>
      </c>
      <c r="B30" s="7" t="s">
        <v>15</v>
      </c>
      <c r="C30" s="7" t="s">
        <v>27</v>
      </c>
      <c r="D30" s="22">
        <v>12000</v>
      </c>
      <c r="E30" s="26" t="s">
        <v>33</v>
      </c>
      <c r="F30" s="22">
        <f t="shared" si="2"/>
        <v>2000</v>
      </c>
      <c r="G30" s="22">
        <f t="shared" si="0"/>
        <v>2000</v>
      </c>
      <c r="H30" s="22">
        <f t="shared" si="0"/>
        <v>2000</v>
      </c>
      <c r="I30" s="22">
        <f t="shared" si="0"/>
        <v>2000</v>
      </c>
      <c r="J30" s="22">
        <f t="shared" si="0"/>
        <v>2000</v>
      </c>
      <c r="K30" s="22">
        <f t="shared" si="0"/>
        <v>2000</v>
      </c>
      <c r="L30" s="23"/>
      <c r="M30" s="22">
        <f>$D30*PodílySVJ!$E$5</f>
        <v>2005.2</v>
      </c>
      <c r="N30" s="22">
        <f>$D30*PodílySVJ!$E$6</f>
        <v>1993.2</v>
      </c>
      <c r="O30" s="22">
        <f>$D30*PodílySVJ!$E$7</f>
        <v>1984.8</v>
      </c>
      <c r="P30" s="22">
        <f>$D30*PodílySVJ!$E$8</f>
        <v>2018.3999999999999</v>
      </c>
      <c r="Q30" s="22">
        <f>$D30*PodílySVJ!$E$9</f>
        <v>1996.8</v>
      </c>
      <c r="R30" s="22">
        <f>$D30*PodílySVJ!$E$10</f>
        <v>2000.3999999999999</v>
      </c>
    </row>
    <row r="31" spans="1:18" s="28" customFormat="1" x14ac:dyDescent="0.25">
      <c r="A31" s="27"/>
      <c r="C31" s="29" t="s">
        <v>28</v>
      </c>
      <c r="D31" s="30">
        <f>D30/12</f>
        <v>1000</v>
      </c>
      <c r="E31" s="29"/>
      <c r="F31" s="30">
        <f>F30/12</f>
        <v>166.66666666666666</v>
      </c>
      <c r="G31" s="30">
        <f t="shared" ref="G31" si="113">G30/12</f>
        <v>166.66666666666666</v>
      </c>
      <c r="H31" s="30">
        <f t="shared" ref="H31" si="114">H30/12</f>
        <v>166.66666666666666</v>
      </c>
      <c r="I31" s="30">
        <f t="shared" ref="I31" si="115">I30/12</f>
        <v>166.66666666666666</v>
      </c>
      <c r="J31" s="30">
        <f t="shared" ref="J31" si="116">J30/12</f>
        <v>166.66666666666666</v>
      </c>
      <c r="K31" s="30">
        <f t="shared" ref="K31" si="117">K30/12</f>
        <v>166.66666666666666</v>
      </c>
      <c r="L31" s="23"/>
      <c r="M31" s="30">
        <f t="shared" ref="M31" si="118">M30/12</f>
        <v>167.1</v>
      </c>
      <c r="N31" s="30">
        <f t="shared" ref="N31" si="119">N30/12</f>
        <v>166.1</v>
      </c>
      <c r="O31" s="30">
        <f t="shared" ref="O31" si="120">O30/12</f>
        <v>165.4</v>
      </c>
      <c r="P31" s="30">
        <f t="shared" ref="P31" si="121">P30/12</f>
        <v>168.2</v>
      </c>
      <c r="Q31" s="30">
        <f t="shared" ref="Q31" si="122">Q30/12</f>
        <v>166.4</v>
      </c>
      <c r="R31" s="30">
        <f t="shared" ref="R31" si="123">R30/12</f>
        <v>166.7</v>
      </c>
    </row>
    <row r="32" spans="1:18" x14ac:dyDescent="0.25">
      <c r="D32" s="22"/>
      <c r="E32" s="26"/>
      <c r="F32" s="22"/>
      <c r="G32" s="22"/>
      <c r="H32" s="22"/>
      <c r="I32" s="22"/>
      <c r="J32" s="22"/>
      <c r="L32" s="23"/>
    </row>
    <row r="33" spans="1:18" x14ac:dyDescent="0.25">
      <c r="B33" s="7" t="s">
        <v>22</v>
      </c>
      <c r="C33" s="7" t="s">
        <v>27</v>
      </c>
      <c r="D33" s="22">
        <f>SUMIFS(D6:D31,C6:C31,"rok")</f>
        <v>285700</v>
      </c>
      <c r="E33" s="26"/>
      <c r="F33" s="22">
        <f>F8+F10+F12+F14+F16+F18+F20+F22++F24+F26+F28+F30</f>
        <v>45116.666666666664</v>
      </c>
      <c r="G33" s="22">
        <f t="shared" ref="G33:R33" si="124">G8+G10+G12+G14+G16+G18+G20+G22++G24+G26+G28+G30</f>
        <v>45116.666666666664</v>
      </c>
      <c r="H33" s="22">
        <f t="shared" si="124"/>
        <v>45116.666666666664</v>
      </c>
      <c r="I33" s="22">
        <f t="shared" si="124"/>
        <v>45116.666666666664</v>
      </c>
      <c r="J33" s="22">
        <f t="shared" si="124"/>
        <v>45116.666666666664</v>
      </c>
      <c r="K33" s="22">
        <f t="shared" si="124"/>
        <v>45116.666666666664</v>
      </c>
      <c r="L33" s="23"/>
      <c r="M33" s="22">
        <f t="shared" si="124"/>
        <v>45233.97</v>
      </c>
      <c r="N33" s="22">
        <f t="shared" si="124"/>
        <v>44963.27</v>
      </c>
      <c r="O33" s="22">
        <f t="shared" si="124"/>
        <v>44773.78</v>
      </c>
      <c r="P33" s="22">
        <f t="shared" si="124"/>
        <v>45531.74</v>
      </c>
      <c r="Q33" s="22">
        <f t="shared" si="124"/>
        <v>45044.480000000003</v>
      </c>
      <c r="R33" s="22">
        <f t="shared" si="124"/>
        <v>45125.69</v>
      </c>
    </row>
    <row r="34" spans="1:18" s="28" customFormat="1" x14ac:dyDescent="0.25">
      <c r="A34" s="27"/>
      <c r="C34" s="29" t="s">
        <v>28</v>
      </c>
      <c r="D34" s="30">
        <f>D33/12</f>
        <v>23808.333333333332</v>
      </c>
      <c r="E34" s="29"/>
      <c r="F34" s="30">
        <f>F33/12</f>
        <v>3759.7222222222222</v>
      </c>
      <c r="G34" s="30">
        <f t="shared" ref="G34" si="125">G33/12</f>
        <v>3759.7222222222222</v>
      </c>
      <c r="H34" s="30">
        <f t="shared" ref="H34" si="126">H33/12</f>
        <v>3759.7222222222222</v>
      </c>
      <c r="I34" s="30">
        <f t="shared" ref="I34" si="127">I33/12</f>
        <v>3759.7222222222222</v>
      </c>
      <c r="J34" s="30">
        <f t="shared" ref="J34" si="128">J33/12</f>
        <v>3759.7222222222222</v>
      </c>
      <c r="K34" s="30">
        <f t="shared" ref="K34" si="129">K33/12</f>
        <v>3759.7222222222222</v>
      </c>
      <c r="L34" s="23"/>
      <c r="M34" s="30">
        <f t="shared" ref="M34" si="130">M33/12</f>
        <v>3769.4974999999999</v>
      </c>
      <c r="N34" s="30">
        <f t="shared" ref="N34" si="131">N33/12</f>
        <v>3746.9391666666666</v>
      </c>
      <c r="O34" s="30">
        <f t="shared" ref="O34" si="132">O33/12</f>
        <v>3731.1483333333331</v>
      </c>
      <c r="P34" s="30">
        <f t="shared" ref="P34" si="133">P33/12</f>
        <v>3794.3116666666665</v>
      </c>
      <c r="Q34" s="30">
        <f t="shared" ref="Q34" si="134">Q33/12</f>
        <v>3753.7066666666669</v>
      </c>
      <c r="R34" s="30">
        <f t="shared" ref="R34" si="135">R33/12</f>
        <v>3760.4741666666669</v>
      </c>
    </row>
    <row r="35" spans="1:18" x14ac:dyDescent="0.25">
      <c r="D35" s="22"/>
      <c r="F35" s="22"/>
      <c r="G35" s="22"/>
      <c r="H35" s="22"/>
      <c r="I35" s="22"/>
      <c r="J35" s="22"/>
    </row>
    <row r="36" spans="1:18" x14ac:dyDescent="0.25">
      <c r="D36" s="22"/>
      <c r="F36" s="22"/>
      <c r="G36" s="22"/>
      <c r="H36" s="22"/>
      <c r="I36" s="22"/>
      <c r="J36" s="22"/>
    </row>
    <row r="37" spans="1:18" x14ac:dyDescent="0.25">
      <c r="D37" s="22"/>
      <c r="F37" s="22"/>
      <c r="G37" s="22"/>
      <c r="H37" s="22"/>
      <c r="I37" s="22"/>
      <c r="J37" s="22"/>
    </row>
    <row r="38" spans="1:18" x14ac:dyDescent="0.25">
      <c r="D38" s="22"/>
      <c r="F38" s="22"/>
      <c r="G38" s="22"/>
      <c r="H38" s="22"/>
      <c r="I38" s="22"/>
      <c r="J38" s="22"/>
    </row>
    <row r="39" spans="1:18" x14ac:dyDescent="0.25">
      <c r="D39" s="22"/>
      <c r="F39" s="22"/>
      <c r="G39" s="22"/>
      <c r="H39" s="22"/>
      <c r="I39" s="22"/>
      <c r="J39" s="22"/>
    </row>
    <row r="40" spans="1:18" x14ac:dyDescent="0.25">
      <c r="D40" s="22"/>
      <c r="F40" s="22"/>
      <c r="G40" s="22"/>
      <c r="H40" s="22"/>
      <c r="I40" s="22"/>
      <c r="J40" s="22"/>
    </row>
    <row r="41" spans="1:18" x14ac:dyDescent="0.25">
      <c r="D41" s="22"/>
      <c r="F41" s="22"/>
      <c r="G41" s="22"/>
      <c r="H41" s="22"/>
      <c r="I41" s="22"/>
      <c r="J41" s="22"/>
    </row>
    <row r="42" spans="1:18" x14ac:dyDescent="0.25">
      <c r="D42" s="22"/>
      <c r="F42" s="22"/>
      <c r="G42" s="22"/>
      <c r="H42" s="22"/>
      <c r="I42" s="22"/>
      <c r="J42" s="22"/>
    </row>
    <row r="43" spans="1:18" x14ac:dyDescent="0.25">
      <c r="D43" s="22"/>
      <c r="F43" s="22"/>
      <c r="G43" s="22"/>
      <c r="H43" s="22"/>
      <c r="I43" s="22"/>
      <c r="J43" s="22"/>
    </row>
    <row r="44" spans="1:18" x14ac:dyDescent="0.25">
      <c r="D44" s="22"/>
      <c r="F44" s="22"/>
      <c r="G44" s="22"/>
      <c r="H44" s="22"/>
      <c r="I44" s="22"/>
      <c r="J44" s="22"/>
    </row>
    <row r="45" spans="1:18" x14ac:dyDescent="0.25">
      <c r="D45" s="22"/>
      <c r="F45" s="22"/>
      <c r="G45" s="22"/>
      <c r="H45" s="22"/>
      <c r="I45" s="22"/>
      <c r="J45" s="22"/>
    </row>
    <row r="46" spans="1:18" x14ac:dyDescent="0.25">
      <c r="D46" s="22"/>
      <c r="F46" s="22"/>
      <c r="G46" s="22"/>
      <c r="H46" s="22"/>
      <c r="I46" s="22"/>
      <c r="J46" s="22"/>
    </row>
    <row r="47" spans="1:18" x14ac:dyDescent="0.25">
      <c r="D47" s="22"/>
      <c r="F47" s="22"/>
      <c r="G47" s="22"/>
      <c r="H47" s="22"/>
      <c r="I47" s="22"/>
      <c r="J47" s="22"/>
    </row>
    <row r="48" spans="1:18" x14ac:dyDescent="0.25">
      <c r="D48" s="22"/>
      <c r="F48" s="22"/>
      <c r="G48" s="22"/>
      <c r="H48" s="22"/>
      <c r="I48" s="22"/>
      <c r="J48" s="22"/>
    </row>
    <row r="49" spans="4:10" x14ac:dyDescent="0.25">
      <c r="D49" s="22"/>
      <c r="F49" s="22"/>
      <c r="G49" s="22"/>
      <c r="H49" s="22"/>
      <c r="I49" s="22"/>
      <c r="J49" s="22"/>
    </row>
    <row r="50" spans="4:10" x14ac:dyDescent="0.25">
      <c r="D50" s="22"/>
      <c r="F50" s="22"/>
      <c r="G50" s="22"/>
      <c r="H50" s="22"/>
      <c r="I50" s="22"/>
      <c r="J50" s="22"/>
    </row>
    <row r="51" spans="4:10" x14ac:dyDescent="0.25">
      <c r="D51" s="22"/>
      <c r="F51" s="22"/>
      <c r="G51" s="22"/>
      <c r="H51" s="22"/>
      <c r="I51" s="22"/>
      <c r="J51" s="22"/>
    </row>
    <row r="52" spans="4:10" x14ac:dyDescent="0.25">
      <c r="D52" s="22"/>
      <c r="F52" s="22"/>
      <c r="G52" s="22"/>
      <c r="H52" s="22"/>
      <c r="I52" s="22"/>
      <c r="J52" s="22"/>
    </row>
    <row r="53" spans="4:10" x14ac:dyDescent="0.25">
      <c r="D53" s="22"/>
      <c r="F53" s="22"/>
      <c r="G53" s="22"/>
      <c r="H53" s="22"/>
      <c r="I53" s="22"/>
      <c r="J53" s="22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9E9E9-6902-4A2C-AAF3-85BF4D4EFD1E}">
  <dimension ref="A2:G36"/>
  <sheetViews>
    <sheetView workbookViewId="0">
      <selection activeCell="A36" sqref="A36"/>
    </sheetView>
  </sheetViews>
  <sheetFormatPr defaultRowHeight="15" x14ac:dyDescent="0.25"/>
  <cols>
    <col min="3" max="3" width="12.140625" customWidth="1"/>
    <col min="4" max="4" width="18.5703125" customWidth="1"/>
    <col min="5" max="5" width="16.5703125" customWidth="1"/>
    <col min="6" max="6" width="12.5703125" customWidth="1"/>
    <col min="7" max="7" width="13.140625" customWidth="1"/>
  </cols>
  <sheetData>
    <row r="2" spans="1:7" x14ac:dyDescent="0.25">
      <c r="B2" s="3" t="s">
        <v>0</v>
      </c>
      <c r="C2" s="2"/>
      <c r="D2" s="2"/>
    </row>
    <row r="4" spans="1:7" x14ac:dyDescent="0.25">
      <c r="B4" s="4" t="s">
        <v>1</v>
      </c>
      <c r="C4" s="4" t="s">
        <v>3</v>
      </c>
      <c r="D4" s="4" t="s">
        <v>2</v>
      </c>
      <c r="E4" s="4" t="s">
        <v>4</v>
      </c>
      <c r="F4" s="4" t="s">
        <v>68</v>
      </c>
      <c r="G4" s="4" t="s">
        <v>69</v>
      </c>
    </row>
    <row r="5" spans="1:7" x14ac:dyDescent="0.25">
      <c r="B5" s="14">
        <v>1</v>
      </c>
      <c r="C5">
        <v>7003</v>
      </c>
      <c r="D5" s="1" t="str">
        <f>_xlfn.CONCAT(C5,"/",SUM($C$5:$C$10))</f>
        <v>7003/41899</v>
      </c>
      <c r="E5">
        <f>ROUND(C5/SUM($C$5:$C$10),4)</f>
        <v>0.1671</v>
      </c>
      <c r="F5">
        <v>2</v>
      </c>
      <c r="G5">
        <f>F5/SUM($F$5:$F$10)</f>
        <v>0.16666666666666666</v>
      </c>
    </row>
    <row r="6" spans="1:7" x14ac:dyDescent="0.25">
      <c r="B6" s="15">
        <v>2</v>
      </c>
      <c r="C6">
        <v>6961</v>
      </c>
      <c r="D6" s="1" t="str">
        <f t="shared" ref="D6:D10" si="0">_xlfn.CONCAT(C6,"/",SUM($C$5:$C$10))</f>
        <v>6961/41899</v>
      </c>
      <c r="E6">
        <f t="shared" ref="E6:E10" si="1">ROUND(C6/SUM($C$5:$C$10),4)</f>
        <v>0.1661</v>
      </c>
      <c r="F6">
        <v>2</v>
      </c>
      <c r="G6">
        <f t="shared" ref="G6:G10" si="2">F6/SUM($F$5:$F$10)</f>
        <v>0.16666666666666666</v>
      </c>
    </row>
    <row r="7" spans="1:7" x14ac:dyDescent="0.25">
      <c r="B7" s="16">
        <v>3</v>
      </c>
      <c r="C7">
        <v>6932</v>
      </c>
      <c r="D7" s="1" t="str">
        <f t="shared" si="0"/>
        <v>6932/41899</v>
      </c>
      <c r="E7">
        <f t="shared" si="1"/>
        <v>0.16539999999999999</v>
      </c>
      <c r="F7">
        <v>2</v>
      </c>
      <c r="G7">
        <f t="shared" si="2"/>
        <v>0.16666666666666666</v>
      </c>
    </row>
    <row r="8" spans="1:7" x14ac:dyDescent="0.25">
      <c r="B8" s="19">
        <v>4</v>
      </c>
      <c r="C8">
        <v>7046</v>
      </c>
      <c r="D8" s="1" t="str">
        <f t="shared" si="0"/>
        <v>7046/41899</v>
      </c>
      <c r="E8">
        <f t="shared" si="1"/>
        <v>0.16819999999999999</v>
      </c>
      <c r="F8">
        <v>2</v>
      </c>
      <c r="G8">
        <f t="shared" si="2"/>
        <v>0.16666666666666666</v>
      </c>
    </row>
    <row r="9" spans="1:7" x14ac:dyDescent="0.25">
      <c r="B9" s="18">
        <v>5</v>
      </c>
      <c r="C9">
        <v>6972</v>
      </c>
      <c r="D9" s="1" t="str">
        <f t="shared" si="0"/>
        <v>6972/41899</v>
      </c>
      <c r="E9">
        <f t="shared" si="1"/>
        <v>0.16639999999999999</v>
      </c>
      <c r="F9">
        <v>2</v>
      </c>
      <c r="G9">
        <f t="shared" si="2"/>
        <v>0.16666666666666666</v>
      </c>
    </row>
    <row r="10" spans="1:7" x14ac:dyDescent="0.25">
      <c r="B10" s="17">
        <v>6</v>
      </c>
      <c r="C10">
        <v>6985</v>
      </c>
      <c r="D10" s="1" t="str">
        <f t="shared" si="0"/>
        <v>6985/41899</v>
      </c>
      <c r="E10">
        <f t="shared" si="1"/>
        <v>0.16669999999999999</v>
      </c>
      <c r="F10">
        <v>2</v>
      </c>
      <c r="G10">
        <f t="shared" si="2"/>
        <v>0.16666666666666666</v>
      </c>
    </row>
    <row r="14" spans="1:7" x14ac:dyDescent="0.25">
      <c r="B14" s="4" t="s">
        <v>39</v>
      </c>
      <c r="C14" s="4"/>
      <c r="D14" s="4"/>
      <c r="E14" s="4"/>
    </row>
    <row r="16" spans="1:7" x14ac:dyDescent="0.25">
      <c r="A16" s="33" t="s">
        <v>71</v>
      </c>
      <c r="B16" s="33" t="s">
        <v>57</v>
      </c>
    </row>
    <row r="17" spans="1:6" x14ac:dyDescent="0.25">
      <c r="B17" s="32" t="s">
        <v>48</v>
      </c>
      <c r="C17" t="s">
        <v>40</v>
      </c>
    </row>
    <row r="18" spans="1:6" x14ac:dyDescent="0.25">
      <c r="B18" s="32" t="s">
        <v>49</v>
      </c>
      <c r="C18" t="s">
        <v>41</v>
      </c>
    </row>
    <row r="19" spans="1:6" x14ac:dyDescent="0.25">
      <c r="B19" s="32" t="s">
        <v>50</v>
      </c>
      <c r="C19" t="s">
        <v>42</v>
      </c>
    </row>
    <row r="20" spans="1:6" x14ac:dyDescent="0.25">
      <c r="B20" s="32" t="s">
        <v>51</v>
      </c>
      <c r="C20" t="s">
        <v>43</v>
      </c>
    </row>
    <row r="21" spans="1:6" x14ac:dyDescent="0.25">
      <c r="B21" s="32" t="s">
        <v>52</v>
      </c>
      <c r="C21" t="s">
        <v>44</v>
      </c>
    </row>
    <row r="22" spans="1:6" x14ac:dyDescent="0.25">
      <c r="B22" s="32" t="s">
        <v>53</v>
      </c>
      <c r="C22" t="s">
        <v>45</v>
      </c>
    </row>
    <row r="23" spans="1:6" x14ac:dyDescent="0.25">
      <c r="B23" s="32" t="s">
        <v>54</v>
      </c>
      <c r="C23" t="s">
        <v>47</v>
      </c>
    </row>
    <row r="24" spans="1:6" x14ac:dyDescent="0.25">
      <c r="B24" s="32" t="s">
        <v>55</v>
      </c>
      <c r="C24" t="s">
        <v>46</v>
      </c>
    </row>
    <row r="26" spans="1:6" x14ac:dyDescent="0.25">
      <c r="A26" s="33" t="s">
        <v>72</v>
      </c>
      <c r="B26" s="34" t="s">
        <v>58</v>
      </c>
    </row>
    <row r="27" spans="1:6" x14ac:dyDescent="0.25">
      <c r="C27" t="s">
        <v>56</v>
      </c>
    </row>
    <row r="30" spans="1:6" x14ac:dyDescent="0.25">
      <c r="B30" s="4" t="s">
        <v>59</v>
      </c>
      <c r="C30" s="4"/>
      <c r="D30" s="4"/>
      <c r="E30" s="4"/>
    </row>
    <row r="32" spans="1:6" x14ac:dyDescent="0.25">
      <c r="B32" s="33" t="s">
        <v>60</v>
      </c>
      <c r="F32" s="33" t="s">
        <v>65</v>
      </c>
    </row>
    <row r="33" spans="1:7" x14ac:dyDescent="0.25">
      <c r="C33" t="s">
        <v>61</v>
      </c>
      <c r="G33" t="s">
        <v>66</v>
      </c>
    </row>
    <row r="34" spans="1:7" x14ac:dyDescent="0.25">
      <c r="A34" s="33" t="s">
        <v>74</v>
      </c>
      <c r="C34" t="s">
        <v>62</v>
      </c>
      <c r="G34" t="s">
        <v>67</v>
      </c>
    </row>
    <row r="35" spans="1:7" x14ac:dyDescent="0.25">
      <c r="A35" s="33" t="s">
        <v>74</v>
      </c>
      <c r="C35" t="s">
        <v>63</v>
      </c>
      <c r="G35" t="s">
        <v>67</v>
      </c>
    </row>
    <row r="36" spans="1:7" x14ac:dyDescent="0.25">
      <c r="A36" s="33" t="s">
        <v>74</v>
      </c>
      <c r="C36" t="s">
        <v>64</v>
      </c>
      <c r="G36" t="s">
        <v>67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RozpisPoložek_v05</vt:lpstr>
      <vt:lpstr>RozpisPoložek_v04</vt:lpstr>
      <vt:lpstr>RozpisPoložek_v03</vt:lpstr>
      <vt:lpstr>RozpisPoložek_v02</vt:lpstr>
      <vt:lpstr>RozpisPoložek_v01</vt:lpstr>
      <vt:lpstr>PodílySVJ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MÁČAL Milan</dc:creator>
  <cp:lastModifiedBy>MÁČAL Milan</cp:lastModifiedBy>
  <dcterms:created xsi:type="dcterms:W3CDTF">2023-07-27T07:46:28Z</dcterms:created>
  <dcterms:modified xsi:type="dcterms:W3CDTF">2023-08-16T12:58:03Z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6db974-983c-4868-8628-e426985202e0_Enabled">
    <vt:lpwstr>true</vt:lpwstr>
  </property>
  <property fmtid="{D5CDD505-2E9C-101B-9397-08002B2CF9AE}" pid="3" name="MSIP_Label_296db974-983c-4868-8628-e426985202e0_SetDate">
    <vt:lpwstr>2023-07-27T08:02:20Z</vt:lpwstr>
  </property>
  <property fmtid="{D5CDD505-2E9C-101B-9397-08002B2CF9AE}" pid="4" name="MSIP_Label_296db974-983c-4868-8628-e426985202e0_Method">
    <vt:lpwstr>Privileged</vt:lpwstr>
  </property>
  <property fmtid="{D5CDD505-2E9C-101B-9397-08002B2CF9AE}" pid="5" name="MSIP_Label_296db974-983c-4868-8628-e426985202e0_Name">
    <vt:lpwstr>296db974-983c-4868-8628-e426985202e0</vt:lpwstr>
  </property>
  <property fmtid="{D5CDD505-2E9C-101B-9397-08002B2CF9AE}" pid="6" name="MSIP_Label_296db974-983c-4868-8628-e426985202e0_SiteId">
    <vt:lpwstr>64af2aee-7d6c-49ac-a409-192d3fee73b8</vt:lpwstr>
  </property>
  <property fmtid="{D5CDD505-2E9C-101B-9397-08002B2CF9AE}" pid="7" name="MSIP_Label_296db974-983c-4868-8628-e426985202e0_ActionId">
    <vt:lpwstr>11717ab0-ce0d-4ae9-be4f-8aaaacac38ec</vt:lpwstr>
  </property>
  <property fmtid="{D5CDD505-2E9C-101B-9397-08002B2CF9AE}" pid="8" name="MSIP_Label_296db974-983c-4868-8628-e426985202e0_ContentBits">
    <vt:lpwstr>0</vt:lpwstr>
  </property>
</Properties>
</file>